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June 2018\"/>
    </mc:Choice>
  </mc:AlternateContent>
  <bookViews>
    <workbookView xWindow="-120" yWindow="0" windowWidth="15120" windowHeight="11565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Performance'!$A$1:$R$459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419" i="1" l="1"/>
  <c r="M418" i="1"/>
  <c r="M412" i="1"/>
  <c r="M411" i="1"/>
  <c r="M409" i="1"/>
  <c r="M406" i="1"/>
  <c r="M405" i="1"/>
  <c r="M401" i="1" l="1"/>
  <c r="M400" i="1"/>
  <c r="M394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7" i="1" l="1"/>
  <c r="M346" i="1"/>
  <c r="M340" i="1"/>
  <c r="M339" i="1"/>
  <c r="M337" i="1"/>
  <c r="M334" i="1"/>
  <c r="M333" i="1"/>
  <c r="M309" i="1" l="1"/>
  <c r="M308" i="1"/>
  <c r="M302" i="1"/>
  <c r="M301" i="1"/>
  <c r="M299" i="1"/>
  <c r="M296" i="1"/>
  <c r="M29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94" i="1" l="1"/>
  <c r="M193" i="1"/>
  <c r="M187" i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8" i="1"/>
  <c r="M12" i="1"/>
  <c r="M11" i="1"/>
  <c r="M9" i="1"/>
  <c r="M6" i="1"/>
  <c r="M5" i="1"/>
  <c r="M415" i="1" l="1"/>
  <c r="M416" i="1"/>
  <c r="M398" i="1"/>
  <c r="M397" i="1"/>
  <c r="M379" i="1"/>
  <c r="M380" i="1"/>
  <c r="M362" i="1"/>
  <c r="M361" i="1"/>
  <c r="M343" i="1"/>
  <c r="M344" i="1"/>
  <c r="M306" i="1"/>
  <c r="M305" i="1"/>
  <c r="M287" i="1"/>
  <c r="M288" i="1"/>
  <c r="M270" i="1"/>
  <c r="M269" i="1"/>
  <c r="M251" i="1"/>
  <c r="M252" i="1"/>
  <c r="M234" i="1"/>
  <c r="M233" i="1"/>
  <c r="M215" i="1"/>
  <c r="M216" i="1"/>
  <c r="M180" i="1"/>
  <c r="M179" i="1"/>
  <c r="M141" i="1"/>
  <c r="M142" i="1"/>
  <c r="M124" i="1"/>
  <c r="M123" i="1"/>
  <c r="M105" i="1"/>
  <c r="M106" i="1"/>
  <c r="M88" i="1"/>
  <c r="M87" i="1"/>
  <c r="M69" i="1"/>
  <c r="M70" i="1"/>
  <c r="M52" i="1"/>
  <c r="M51" i="1"/>
  <c r="M33" i="1"/>
  <c r="M34" i="1"/>
  <c r="M16" i="1"/>
  <c r="M15" i="1"/>
  <c r="M408" i="1" l="1"/>
  <c r="M390" i="1"/>
  <c r="M372" i="1"/>
  <c r="M354" i="1"/>
  <c r="M336" i="1"/>
  <c r="M29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M327" i="1" l="1"/>
  <c r="Q13" i="1" l="1"/>
  <c r="M149" i="1" l="1"/>
  <c r="M437" i="1" l="1"/>
  <c r="M438" i="1"/>
  <c r="M434" i="1"/>
  <c r="M435" i="1"/>
  <c r="M430" i="1"/>
  <c r="M431" i="1"/>
  <c r="M427" i="1"/>
  <c r="M428" i="1"/>
  <c r="M424" i="1"/>
  <c r="M425" i="1"/>
  <c r="M326" i="1"/>
  <c r="M323" i="1"/>
  <c r="M324" i="1"/>
  <c r="M319" i="1"/>
  <c r="M320" i="1"/>
  <c r="M316" i="1"/>
  <c r="M317" i="1"/>
  <c r="M313" i="1"/>
  <c r="M314" i="1"/>
  <c r="M442" i="1" l="1"/>
  <c r="M171" i="1" l="1"/>
  <c r="M160" i="1" l="1"/>
  <c r="M453" i="1" s="1"/>
  <c r="M163" i="1" l="1"/>
  <c r="M456" i="1" s="1"/>
  <c r="M162" i="1"/>
  <c r="M455" i="1" s="1"/>
  <c r="R425" i="1" l="1"/>
  <c r="R314" i="1"/>
  <c r="R150" i="1"/>
  <c r="R443" i="1" l="1"/>
  <c r="M159" i="1"/>
  <c r="M452" i="1" s="1"/>
  <c r="M156" i="1"/>
  <c r="M449" i="1" s="1"/>
  <c r="M155" i="1"/>
  <c r="M448" i="1" s="1"/>
  <c r="M150" i="1"/>
  <c r="M443" i="1" s="1"/>
  <c r="M152" i="1"/>
  <c r="M445" i="1" s="1"/>
  <c r="M153" i="1"/>
  <c r="M446" i="1" s="1"/>
  <c r="M429" i="1" l="1"/>
  <c r="M64" i="1"/>
  <c r="N152" i="1" l="1"/>
  <c r="O152" i="1" s="1"/>
  <c r="N316" i="1"/>
  <c r="O316" i="1" s="1"/>
  <c r="N427" i="1"/>
  <c r="O427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408" i="1"/>
  <c r="O408" i="1" s="1"/>
  <c r="N336" i="1"/>
  <c r="O336" i="1" s="1"/>
  <c r="N354" i="1"/>
  <c r="O354" i="1" s="1"/>
  <c r="N372" i="1"/>
  <c r="O372" i="1" s="1"/>
  <c r="N390" i="1"/>
  <c r="O390" i="1" s="1"/>
  <c r="N298" i="1"/>
  <c r="O298" i="1" s="1"/>
  <c r="N26" i="1"/>
  <c r="O26" i="1" s="1"/>
  <c r="N8" i="1"/>
  <c r="O8" i="1" s="1"/>
  <c r="N445" i="1" l="1"/>
  <c r="O445" i="1" s="1"/>
  <c r="M300" i="1" l="1"/>
  <c r="M356" i="1"/>
  <c r="M338" i="1"/>
  <c r="M246" i="1"/>
  <c r="M228" i="1"/>
  <c r="M210" i="1"/>
  <c r="M136" i="1"/>
  <c r="M28" i="1"/>
  <c r="M10" i="1"/>
  <c r="M118" i="1" l="1"/>
  <c r="M100" i="1"/>
  <c r="M174" i="1"/>
  <c r="M410" i="1"/>
  <c r="M392" i="1"/>
  <c r="M46" i="1"/>
  <c r="M82" i="1"/>
  <c r="M282" i="1"/>
  <c r="M264" i="1"/>
  <c r="M374" i="1"/>
  <c r="N435" i="1" l="1"/>
  <c r="O435" i="1" s="1"/>
  <c r="N306" i="1"/>
  <c r="O306" i="1" s="1"/>
  <c r="N305" i="1"/>
  <c r="O305" i="1" s="1"/>
  <c r="N398" i="1"/>
  <c r="O398" i="1" s="1"/>
  <c r="N397" i="1"/>
  <c r="O397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4" i="1"/>
  <c r="O324" i="1" s="1"/>
  <c r="N416" i="1"/>
  <c r="O416" i="1" s="1"/>
  <c r="N415" i="1"/>
  <c r="O415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2" i="1" l="1"/>
  <c r="O452" i="1" s="1"/>
  <c r="N453" i="1"/>
  <c r="O453" i="1" s="1"/>
  <c r="N434" i="1"/>
  <c r="O434" i="1" s="1"/>
  <c r="N323" i="1"/>
  <c r="O323" i="1" s="1"/>
  <c r="M407" i="1" l="1"/>
  <c r="M207" i="1" l="1"/>
  <c r="M189" i="1"/>
  <c r="M139" i="1"/>
  <c r="M303" i="1"/>
  <c r="M297" i="1"/>
  <c r="M395" i="1"/>
  <c r="M389" i="1"/>
  <c r="M377" i="1"/>
  <c r="M371" i="1"/>
  <c r="M384" i="1" s="1"/>
  <c r="M359" i="1"/>
  <c r="M353" i="1"/>
  <c r="M341" i="1"/>
  <c r="M335" i="1"/>
  <c r="M348" i="1" s="1"/>
  <c r="M413" i="1"/>
  <c r="M420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84" i="1"/>
  <c r="M213" i="1"/>
  <c r="M31" i="1"/>
  <c r="M85" i="1"/>
  <c r="M285" i="1"/>
  <c r="M103" i="1"/>
  <c r="M432" i="1"/>
  <c r="M310" i="1"/>
  <c r="M402" i="1"/>
  <c r="M366" i="1"/>
  <c r="M426" i="1"/>
  <c r="M321" i="1"/>
  <c r="M177" i="1"/>
  <c r="M220" i="1"/>
  <c r="M192" i="1"/>
  <c r="M202" i="1"/>
  <c r="M154" i="1" l="1"/>
  <c r="M318" i="1"/>
  <c r="M110" i="1"/>
  <c r="M38" i="1"/>
  <c r="M151" i="1"/>
  <c r="M164" i="1" s="1"/>
  <c r="M157" i="1"/>
  <c r="M56" i="1"/>
  <c r="M146" i="1"/>
  <c r="M128" i="1"/>
  <c r="M315" i="1"/>
  <c r="M328" i="1" s="1"/>
  <c r="M92" i="1"/>
  <c r="M20" i="1"/>
  <c r="M439" i="1"/>
  <c r="M447" i="1" l="1"/>
  <c r="M444" i="1"/>
  <c r="M457" i="1" s="1"/>
  <c r="M450" i="1"/>
  <c r="R303" i="1" l="1"/>
  <c r="R395" i="1"/>
  <c r="R377" i="1"/>
  <c r="R359" i="1"/>
  <c r="R341" i="1"/>
  <c r="R413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3" i="1"/>
  <c r="Q425" i="1"/>
  <c r="Q296" i="1"/>
  <c r="Q388" i="1"/>
  <c r="Q370" i="1"/>
  <c r="Q352" i="1"/>
  <c r="Q334" i="1"/>
  <c r="Q314" i="1"/>
  <c r="Q406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310" i="1" l="1"/>
  <c r="Q303" i="1"/>
  <c r="N302" i="1"/>
  <c r="N301" i="1"/>
  <c r="N299" i="1"/>
  <c r="N296" i="1"/>
  <c r="N295" i="1"/>
  <c r="Q402" i="1"/>
  <c r="Q395" i="1"/>
  <c r="N394" i="1"/>
  <c r="N393" i="1"/>
  <c r="N391" i="1"/>
  <c r="N388" i="1"/>
  <c r="N387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420" i="1"/>
  <c r="Q413" i="1"/>
  <c r="N412" i="1"/>
  <c r="N411" i="1"/>
  <c r="N409" i="1"/>
  <c r="N406" i="1"/>
  <c r="N405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N12" i="1"/>
  <c r="N11" i="1"/>
  <c r="N9" i="1"/>
  <c r="N6" i="1"/>
  <c r="O6" i="1" s="1"/>
  <c r="N5" i="1"/>
  <c r="O340" i="1" l="1"/>
  <c r="O302" i="1" l="1"/>
  <c r="O301" i="1"/>
  <c r="O299" i="1"/>
  <c r="O296" i="1"/>
  <c r="O295" i="1"/>
  <c r="O394" i="1"/>
  <c r="O393" i="1"/>
  <c r="O391" i="1"/>
  <c r="O388" i="1"/>
  <c r="O387" i="1"/>
  <c r="O376" i="1"/>
  <c r="O375" i="1"/>
  <c r="O373" i="1"/>
  <c r="O370" i="1"/>
  <c r="O369" i="1"/>
  <c r="O358" i="1"/>
  <c r="O357" i="1"/>
  <c r="O355" i="1"/>
  <c r="O352" i="1"/>
  <c r="O351" i="1"/>
  <c r="O339" i="1"/>
  <c r="O337" i="1"/>
  <c r="O334" i="1"/>
  <c r="O333" i="1"/>
  <c r="O412" i="1"/>
  <c r="O411" i="1"/>
  <c r="O409" i="1"/>
  <c r="O406" i="1"/>
  <c r="O405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5" i="1"/>
  <c r="O59" i="1" l="1"/>
  <c r="O66" i="1"/>
  <c r="O65" i="1"/>
  <c r="R432" i="1"/>
  <c r="R321" i="1"/>
  <c r="R450" i="1" l="1"/>
  <c r="N431" i="1" l="1"/>
  <c r="N425" i="1"/>
  <c r="Q321" i="1"/>
  <c r="N317" i="1"/>
  <c r="N314" i="1"/>
  <c r="N320" i="1"/>
  <c r="N424" i="1"/>
  <c r="N430" i="1"/>
  <c r="Q439" i="1"/>
  <c r="N313" i="1"/>
  <c r="N319" i="1"/>
  <c r="Q328" i="1"/>
  <c r="N428" i="1"/>
  <c r="Q432" i="1"/>
  <c r="N432" i="1" l="1"/>
  <c r="N321" i="1"/>
  <c r="O319" i="1" l="1"/>
  <c r="O314" i="1"/>
  <c r="O320" i="1"/>
  <c r="O424" i="1"/>
  <c r="O430" i="1"/>
  <c r="O313" i="1"/>
  <c r="O428" i="1"/>
  <c r="O317" i="1"/>
  <c r="O425" i="1"/>
  <c r="O431" i="1"/>
  <c r="O321" i="1" l="1"/>
  <c r="O432" i="1"/>
  <c r="N297" i="1" l="1"/>
  <c r="O297" i="1" s="1"/>
  <c r="N303" i="1"/>
  <c r="N300" i="1" l="1"/>
  <c r="O300" i="1" s="1"/>
  <c r="N407" i="1"/>
  <c r="O407" i="1" s="1"/>
  <c r="N413" i="1"/>
  <c r="N410" i="1" l="1"/>
  <c r="O410" i="1" s="1"/>
  <c r="N389" i="1" l="1"/>
  <c r="O389" i="1" s="1"/>
  <c r="N371" i="1"/>
  <c r="N395" i="1"/>
  <c r="N392" i="1" l="1"/>
  <c r="O392" i="1" s="1"/>
  <c r="O371" i="1"/>
  <c r="N359" i="1"/>
  <c r="N377" i="1" l="1"/>
  <c r="O377" i="1" s="1"/>
  <c r="N374" i="1"/>
  <c r="O374" i="1" s="1"/>
  <c r="N353" i="1"/>
  <c r="O353" i="1" s="1"/>
  <c r="N356" i="1" l="1"/>
  <c r="O356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41" i="1"/>
  <c r="N246" i="1" l="1"/>
  <c r="O246" i="1" s="1"/>
  <c r="N335" i="1"/>
  <c r="O335" i="1" s="1"/>
  <c r="N225" i="1"/>
  <c r="N231" i="1"/>
  <c r="N338" i="1" l="1"/>
  <c r="O338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6" i="1"/>
  <c r="N85" i="1"/>
  <c r="N174" i="1" l="1"/>
  <c r="O174" i="1" s="1"/>
  <c r="N79" i="1"/>
  <c r="O79" i="1" s="1"/>
  <c r="N429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303" i="1" l="1"/>
  <c r="O413" i="1" l="1"/>
  <c r="O395" i="1" l="1"/>
  <c r="O359" i="1" l="1"/>
  <c r="O139" i="1"/>
  <c r="O341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6" i="1"/>
  <c r="O264" i="1" l="1"/>
  <c r="O429" i="1" l="1"/>
  <c r="Q164" i="1" l="1"/>
  <c r="Q157" i="1"/>
  <c r="N150" i="1"/>
  <c r="N155" i="1" l="1"/>
  <c r="O155" i="1" s="1"/>
  <c r="N153" i="1"/>
  <c r="O153" i="1" s="1"/>
  <c r="N443" i="1"/>
  <c r="Q457" i="1"/>
  <c r="Q450" i="1"/>
  <c r="N149" i="1" l="1"/>
  <c r="O149" i="1" s="1"/>
  <c r="N156" i="1"/>
  <c r="O156" i="1" s="1"/>
  <c r="N448" i="1"/>
  <c r="O448" i="1" s="1"/>
  <c r="N446" i="1"/>
  <c r="O446" i="1" s="1"/>
  <c r="O150" i="1"/>
  <c r="O443" i="1"/>
  <c r="N449" i="1"/>
  <c r="N279" i="1"/>
  <c r="N442" i="1" l="1"/>
  <c r="O442" i="1" s="1"/>
  <c r="N157" i="1"/>
  <c r="O157" i="1" s="1"/>
  <c r="N285" i="1"/>
  <c r="O285" i="1" s="1"/>
  <c r="N315" i="1"/>
  <c r="O449" i="1"/>
  <c r="N282" i="1"/>
  <c r="N151" i="1"/>
  <c r="N444" i="1"/>
  <c r="N450" i="1" l="1"/>
  <c r="O450" i="1" s="1"/>
  <c r="O282" i="1"/>
  <c r="O279" i="1"/>
  <c r="O315" i="1"/>
  <c r="N154" i="1" l="1"/>
  <c r="O154" i="1" s="1"/>
  <c r="N318" i="1"/>
  <c r="O318" i="1" s="1"/>
  <c r="N447" i="1"/>
  <c r="O447" i="1" s="1"/>
  <c r="O444" i="1"/>
  <c r="O151" i="1"/>
  <c r="R310" i="1" l="1"/>
  <c r="R420" i="1" l="1"/>
  <c r="R292" i="1" l="1"/>
  <c r="R402" i="1" l="1"/>
  <c r="R384" i="1" l="1"/>
  <c r="R366" i="1" l="1"/>
  <c r="R146" i="1" l="1"/>
  <c r="R274" i="1" l="1"/>
  <c r="R256" i="1" l="1"/>
  <c r="R348" i="1" l="1"/>
  <c r="R238" i="1" l="1"/>
  <c r="R220" i="1" l="1"/>
  <c r="R128" i="1" l="1"/>
  <c r="R110" i="1" l="1"/>
  <c r="R184" i="1" l="1"/>
  <c r="R92" i="1" l="1"/>
  <c r="R74" i="1" l="1"/>
  <c r="R56" i="1" l="1"/>
  <c r="R38" i="1" l="1"/>
  <c r="R20" i="1" l="1"/>
  <c r="R439" i="1" l="1"/>
  <c r="R328" i="1"/>
  <c r="R457" i="1" l="1"/>
  <c r="R164" i="1"/>
</calcChain>
</file>

<file path=xl/sharedStrings.xml><?xml version="1.0" encoding="utf-8"?>
<sst xmlns="http://schemas.openxmlformats.org/spreadsheetml/2006/main" count="1060" uniqueCount="73">
  <si>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</si>
  <si>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</si>
  <si>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</si>
  <si>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</si>
  <si>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</si>
  <si>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</si>
  <si>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</si>
  <si>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</si>
  <si>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</si>
  <si>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</si>
  <si>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</si>
  <si>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</si>
  <si>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</si>
  <si>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</si>
  <si>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</si>
  <si>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</si>
  <si>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</si>
  <si>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</si>
  <si>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</si>
  <si>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</si>
  <si>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</si>
  <si>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</si>
  <si>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</si>
  <si>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</si>
  <si>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</si>
  <si>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</si>
  <si>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</si>
  <si>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</si>
  <si>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</si>
  <si>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</si>
  <si>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</si>
  <si>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</si>
  <si>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</si>
  <si>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</si>
  <si>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</si>
  <si>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</si>
  <si>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</si>
  <si>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</si>
  <si>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</si>
  <si>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</si>
  <si>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</si>
  <si>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</si>
  <si>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</si>
  <si>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</si>
  <si>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</si>
  <si>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</si>
  <si>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</si>
  <si>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</si>
  <si>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</si>
  <si>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</si>
  <si>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</si>
  <si>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</si>
  <si>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</si>
  <si>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</si>
  <si>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</si>
  <si>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</si>
  <si>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6+ Months Inactive Volunteers</t>
  </si>
  <si>
    <t>Region - North</t>
  </si>
  <si>
    <t>Region - North Total</t>
  </si>
  <si>
    <t>Jul 17</t>
  </si>
  <si>
    <t>Aug 17</t>
  </si>
  <si>
    <t>Sep 17</t>
  </si>
  <si>
    <t>Sept. 2018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</si>
  <si>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</si>
  <si>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</si>
  <si>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</si>
  <si>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</si>
  <si>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</si>
  <si>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</si>
  <si>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</si>
  <si>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</si>
  <si>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June 2018</t>
  </si>
  <si>
    <t>Jun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</si>
</sst>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2018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Inactive%20Volunteers%20over%206%20Months%20June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R12M%20Total%20Children%20&amp;%20Total%20Volunteers%20June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06%20June%202018\Volunteer%20Retention%20Rate%20-%20Rolling%2012%20Months%20Jun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Reports\2018%20Data%20Statistics\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9">
          <cell r="B9">
            <v>355</v>
          </cell>
        </row>
        <row r="16">
          <cell r="B16">
            <v>1085</v>
          </cell>
          <cell r="H16">
            <v>480</v>
          </cell>
        </row>
        <row r="17">
          <cell r="G17">
            <v>148</v>
          </cell>
        </row>
        <row r="18">
          <cell r="H18">
            <v>19</v>
          </cell>
        </row>
        <row r="19">
          <cell r="H19">
            <v>21</v>
          </cell>
        </row>
        <row r="20">
          <cell r="H20">
            <v>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9">
          <cell r="B9">
            <v>73</v>
          </cell>
        </row>
        <row r="16">
          <cell r="B16">
            <v>462</v>
          </cell>
          <cell r="H16">
            <v>275</v>
          </cell>
        </row>
        <row r="17">
          <cell r="G17">
            <v>94</v>
          </cell>
        </row>
        <row r="18">
          <cell r="H18">
            <v>7</v>
          </cell>
        </row>
        <row r="19">
          <cell r="H19">
            <v>13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9">
          <cell r="B9">
            <v>146</v>
          </cell>
        </row>
        <row r="16">
          <cell r="B16">
            <v>573</v>
          </cell>
          <cell r="H16">
            <v>218</v>
          </cell>
        </row>
        <row r="17">
          <cell r="G17">
            <v>72</v>
          </cell>
        </row>
        <row r="18">
          <cell r="H18">
            <v>18</v>
          </cell>
        </row>
        <row r="19">
          <cell r="H19">
            <v>7</v>
          </cell>
        </row>
        <row r="20">
          <cell r="H2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9">
          <cell r="B9">
            <v>413</v>
          </cell>
        </row>
        <row r="16">
          <cell r="B16">
            <v>1357</v>
          </cell>
          <cell r="H16">
            <v>643</v>
          </cell>
        </row>
        <row r="17">
          <cell r="G17">
            <v>170</v>
          </cell>
        </row>
        <row r="18">
          <cell r="H18">
            <v>118</v>
          </cell>
        </row>
        <row r="19">
          <cell r="H19">
            <v>12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8">
          <cell r="K8">
            <v>788</v>
          </cell>
        </row>
        <row r="10">
          <cell r="K10">
            <v>498</v>
          </cell>
        </row>
        <row r="14">
          <cell r="K14">
            <v>334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9">
          <cell r="B9">
            <v>77</v>
          </cell>
        </row>
        <row r="16">
          <cell r="B16">
            <v>211</v>
          </cell>
          <cell r="H16">
            <v>113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9">
          <cell r="B9">
            <v>155</v>
          </cell>
        </row>
        <row r="16">
          <cell r="B16">
            <v>1149</v>
          </cell>
          <cell r="H16">
            <v>542</v>
          </cell>
        </row>
        <row r="17">
          <cell r="G17">
            <v>262</v>
          </cell>
        </row>
        <row r="18">
          <cell r="H18">
            <v>23</v>
          </cell>
        </row>
        <row r="19">
          <cell r="H19">
            <v>15</v>
          </cell>
        </row>
        <row r="20">
          <cell r="H20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9">
          <cell r="B9">
            <v>176</v>
          </cell>
        </row>
        <row r="16">
          <cell r="B16">
            <v>1038</v>
          </cell>
          <cell r="H16">
            <v>419</v>
          </cell>
        </row>
        <row r="17">
          <cell r="G17">
            <v>102</v>
          </cell>
        </row>
        <row r="18">
          <cell r="H18">
            <v>27</v>
          </cell>
        </row>
        <row r="19">
          <cell r="H19">
            <v>13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9">
          <cell r="B9">
            <v>784</v>
          </cell>
        </row>
        <row r="16">
          <cell r="B16">
            <v>1391</v>
          </cell>
          <cell r="H16">
            <v>531</v>
          </cell>
        </row>
        <row r="17">
          <cell r="G17">
            <v>163</v>
          </cell>
        </row>
        <row r="18">
          <cell r="H18">
            <v>78</v>
          </cell>
        </row>
        <row r="19">
          <cell r="H19">
            <v>22</v>
          </cell>
        </row>
        <row r="20">
          <cell r="H20">
            <v>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9">
          <cell r="B9">
            <v>279</v>
          </cell>
        </row>
        <row r="16">
          <cell r="B16">
            <v>895</v>
          </cell>
          <cell r="H16">
            <v>373</v>
          </cell>
        </row>
        <row r="17">
          <cell r="G17">
            <v>148</v>
          </cell>
        </row>
        <row r="18">
          <cell r="H18">
            <v>20</v>
          </cell>
        </row>
        <row r="19">
          <cell r="H19">
            <v>6</v>
          </cell>
        </row>
        <row r="20">
          <cell r="H20">
            <v>1</v>
          </cell>
        </row>
      </sheetData>
      <sheetData sheetId="1"/>
      <sheetData sheetId="2">
        <row r="16">
          <cell r="G16">
            <v>322</v>
          </cell>
        </row>
      </sheetData>
      <sheetData sheetId="3">
        <row r="16">
          <cell r="G16">
            <v>199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9">
          <cell r="B9">
            <v>265</v>
          </cell>
        </row>
        <row r="16">
          <cell r="B16">
            <v>1044</v>
          </cell>
          <cell r="H16">
            <v>434</v>
          </cell>
        </row>
        <row r="17">
          <cell r="G17">
            <v>86</v>
          </cell>
        </row>
        <row r="18">
          <cell r="H18">
            <v>27</v>
          </cell>
        </row>
        <row r="19">
          <cell r="H19">
            <v>18</v>
          </cell>
        </row>
        <row r="20">
          <cell r="H20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60</v>
          </cell>
        </row>
        <row r="7">
          <cell r="C7">
            <v>37</v>
          </cell>
        </row>
        <row r="8">
          <cell r="G8">
            <v>135</v>
          </cell>
        </row>
        <row r="10">
          <cell r="G10">
            <v>147</v>
          </cell>
        </row>
        <row r="14">
          <cell r="C14">
            <v>9</v>
          </cell>
          <cell r="G14">
            <v>27</v>
          </cell>
        </row>
        <row r="16">
          <cell r="G16">
            <v>29</v>
          </cell>
        </row>
        <row r="22">
          <cell r="C22">
            <v>2</v>
          </cell>
        </row>
        <row r="23">
          <cell r="G23">
            <v>35</v>
          </cell>
        </row>
        <row r="25">
          <cell r="G25">
            <v>29</v>
          </cell>
        </row>
        <row r="26">
          <cell r="C26">
            <v>22</v>
          </cell>
        </row>
        <row r="27">
          <cell r="G27">
            <v>25</v>
          </cell>
        </row>
        <row r="29">
          <cell r="G29">
            <v>160</v>
          </cell>
        </row>
        <row r="32">
          <cell r="C32">
            <v>26</v>
          </cell>
          <cell r="G32">
            <v>85</v>
          </cell>
        </row>
        <row r="35">
          <cell r="C35">
            <v>68</v>
          </cell>
        </row>
        <row r="37">
          <cell r="G37">
            <v>26</v>
          </cell>
        </row>
        <row r="40">
          <cell r="C40">
            <v>43</v>
          </cell>
        </row>
        <row r="43">
          <cell r="G43">
            <v>16</v>
          </cell>
        </row>
        <row r="47">
          <cell r="C47">
            <v>28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9">
          <cell r="B9">
            <v>1104</v>
          </cell>
        </row>
        <row r="16">
          <cell r="B16">
            <v>960</v>
          </cell>
          <cell r="H16">
            <v>476</v>
          </cell>
        </row>
        <row r="17">
          <cell r="G17">
            <v>299</v>
          </cell>
        </row>
        <row r="18">
          <cell r="H18">
            <v>6</v>
          </cell>
        </row>
        <row r="19">
          <cell r="H19">
            <v>16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9">
          <cell r="B9">
            <v>470</v>
          </cell>
        </row>
        <row r="16">
          <cell r="B16">
            <v>987</v>
          </cell>
          <cell r="H16">
            <v>501</v>
          </cell>
        </row>
        <row r="17">
          <cell r="G17">
            <v>113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9">
          <cell r="B9">
            <v>51</v>
          </cell>
        </row>
        <row r="16">
          <cell r="B16">
            <v>64</v>
          </cell>
          <cell r="H16">
            <v>42</v>
          </cell>
        </row>
        <row r="17">
          <cell r="G17">
            <v>41</v>
          </cell>
        </row>
        <row r="18">
          <cell r="H18">
            <v>26</v>
          </cell>
        </row>
        <row r="19">
          <cell r="H19">
            <v>0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9">
          <cell r="B9">
            <v>1251</v>
          </cell>
        </row>
        <row r="16">
          <cell r="B16">
            <v>1308</v>
          </cell>
          <cell r="H16">
            <v>534</v>
          </cell>
        </row>
        <row r="17">
          <cell r="G17">
            <v>263</v>
          </cell>
        </row>
        <row r="18">
          <cell r="H18">
            <v>58</v>
          </cell>
        </row>
        <row r="19">
          <cell r="H19">
            <v>15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9">
          <cell r="B9">
            <v>112</v>
          </cell>
        </row>
        <row r="16">
          <cell r="B16">
            <v>699</v>
          </cell>
          <cell r="H16">
            <v>289</v>
          </cell>
        </row>
        <row r="17">
          <cell r="G17">
            <v>82</v>
          </cell>
        </row>
        <row r="18">
          <cell r="H18">
            <v>16</v>
          </cell>
        </row>
        <row r="19">
          <cell r="H19">
            <v>3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2365</v>
          </cell>
        </row>
        <row r="5">
          <cell r="M5">
            <v>679</v>
          </cell>
        </row>
        <row r="6">
          <cell r="M6">
            <v>959</v>
          </cell>
        </row>
        <row r="7">
          <cell r="M7">
            <v>1950</v>
          </cell>
        </row>
        <row r="8">
          <cell r="M8">
            <v>2698</v>
          </cell>
        </row>
        <row r="9">
          <cell r="M9">
            <v>2761</v>
          </cell>
        </row>
        <row r="10">
          <cell r="M10">
            <v>2209</v>
          </cell>
        </row>
        <row r="11">
          <cell r="M11">
            <v>964</v>
          </cell>
        </row>
        <row r="12">
          <cell r="M12">
            <v>474</v>
          </cell>
        </row>
        <row r="13">
          <cell r="M13">
            <v>2195</v>
          </cell>
        </row>
        <row r="14">
          <cell r="M14">
            <v>3267</v>
          </cell>
        </row>
        <row r="15">
          <cell r="M15">
            <v>1942</v>
          </cell>
        </row>
        <row r="16">
          <cell r="M16">
            <v>3707</v>
          </cell>
        </row>
        <row r="17">
          <cell r="M17">
            <v>1120</v>
          </cell>
        </row>
        <row r="18">
          <cell r="M18">
            <v>2372</v>
          </cell>
        </row>
        <row r="19">
          <cell r="M19">
            <v>200</v>
          </cell>
        </row>
        <row r="20">
          <cell r="M20">
            <v>4049</v>
          </cell>
        </row>
        <row r="21">
          <cell r="M21">
            <v>2305</v>
          </cell>
        </row>
        <row r="22">
          <cell r="M22">
            <v>1335</v>
          </cell>
        </row>
        <row r="23">
          <cell r="M23">
            <v>2011</v>
          </cell>
        </row>
      </sheetData>
      <sheetData sheetId="1">
        <row r="4">
          <cell r="M4">
            <v>823</v>
          </cell>
        </row>
        <row r="5">
          <cell r="M5">
            <v>405</v>
          </cell>
        </row>
        <row r="6">
          <cell r="M6">
            <v>195</v>
          </cell>
        </row>
        <row r="7">
          <cell r="M7">
            <v>703</v>
          </cell>
        </row>
        <row r="8">
          <cell r="M8">
            <v>873</v>
          </cell>
        </row>
        <row r="9">
          <cell r="M9">
            <v>1095</v>
          </cell>
        </row>
        <row r="10">
          <cell r="M10">
            <v>642</v>
          </cell>
        </row>
        <row r="11">
          <cell r="M11">
            <v>493</v>
          </cell>
        </row>
        <row r="12">
          <cell r="M12">
            <v>248</v>
          </cell>
        </row>
        <row r="13">
          <cell r="M13">
            <v>984</v>
          </cell>
        </row>
        <row r="14">
          <cell r="M14">
            <v>949</v>
          </cell>
        </row>
        <row r="15">
          <cell r="M15">
            <v>656</v>
          </cell>
        </row>
        <row r="16">
          <cell r="M16">
            <v>970</v>
          </cell>
        </row>
        <row r="17">
          <cell r="M17">
            <v>363</v>
          </cell>
        </row>
        <row r="18">
          <cell r="M18">
            <v>754</v>
          </cell>
        </row>
        <row r="19">
          <cell r="M19">
            <v>116</v>
          </cell>
        </row>
        <row r="20">
          <cell r="M20">
            <v>1016</v>
          </cell>
        </row>
        <row r="21">
          <cell r="M21">
            <v>639</v>
          </cell>
        </row>
        <row r="22">
          <cell r="M22">
            <v>470</v>
          </cell>
        </row>
        <row r="23">
          <cell r="M23">
            <v>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0.69165562913907275</v>
          </cell>
        </row>
        <row r="4">
          <cell r="O4">
            <v>0.78528225806451613</v>
          </cell>
        </row>
        <row r="5">
          <cell r="O5">
            <v>0.75044563279857401</v>
          </cell>
        </row>
        <row r="6">
          <cell r="O6">
            <v>0.42969870875179339</v>
          </cell>
        </row>
        <row r="7">
          <cell r="O7">
            <v>0.79616858237547894</v>
          </cell>
        </row>
        <row r="8">
          <cell r="O8">
            <v>0.83107403545359748</v>
          </cell>
        </row>
        <row r="9">
          <cell r="O9">
            <v>0.74781439139206451</v>
          </cell>
        </row>
        <row r="10">
          <cell r="O10">
            <v>0.65319485211108597</v>
          </cell>
        </row>
        <row r="11">
          <cell r="O11">
            <v>0.83023443815683107</v>
          </cell>
        </row>
        <row r="12">
          <cell r="O12">
            <v>0.79671651155495138</v>
          </cell>
        </row>
        <row r="13">
          <cell r="O13">
            <v>0.80545617173524153</v>
          </cell>
        </row>
        <row r="14">
          <cell r="O14">
            <v>0.7636544190665342</v>
          </cell>
        </row>
        <row r="15">
          <cell r="O15">
            <v>0.691836494286724</v>
          </cell>
        </row>
        <row r="16">
          <cell r="O16">
            <v>0.8036061026352288</v>
          </cell>
        </row>
        <row r="17">
          <cell r="O17">
            <v>0.80080321285140565</v>
          </cell>
        </row>
        <row r="18">
          <cell r="O18">
            <v>0.91666666666666663</v>
          </cell>
        </row>
        <row r="19">
          <cell r="O19">
            <v>0.7836127807655805</v>
          </cell>
        </row>
        <row r="20">
          <cell r="O20">
            <v>0.82180156657963443</v>
          </cell>
        </row>
        <row r="23">
          <cell r="O23">
            <v>0.79296254256526677</v>
          </cell>
        </row>
        <row r="24">
          <cell r="O24">
            <v>0.75980471928397075</v>
          </cell>
        </row>
        <row r="28">
          <cell r="O28">
            <v>0.76262448581171083</v>
          </cell>
        </row>
        <row r="30">
          <cell r="O30">
            <v>0.70723326965847677</v>
          </cell>
        </row>
        <row r="32">
          <cell r="O32">
            <v>0.78501745491174901</v>
          </cell>
        </row>
        <row r="34">
          <cell r="O34">
            <v>0.81990027491683226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9">
          <cell r="B9">
            <v>10</v>
          </cell>
        </row>
        <row r="16">
          <cell r="B16">
            <v>445</v>
          </cell>
          <cell r="H16">
            <v>268</v>
          </cell>
        </row>
        <row r="17">
          <cell r="G17">
            <v>69</v>
          </cell>
        </row>
        <row r="18">
          <cell r="H18">
            <v>4</v>
          </cell>
        </row>
        <row r="19">
          <cell r="H19">
            <v>8</v>
          </cell>
        </row>
        <row r="20">
          <cell r="H20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9">
          <cell r="B9">
            <v>198</v>
          </cell>
        </row>
        <row r="16">
          <cell r="B16">
            <v>290</v>
          </cell>
          <cell r="H16">
            <v>114</v>
          </cell>
        </row>
        <row r="17">
          <cell r="G17">
            <v>23</v>
          </cell>
        </row>
        <row r="18">
          <cell r="H18">
            <v>27</v>
          </cell>
        </row>
        <row r="19">
          <cell r="H19">
            <v>3</v>
          </cell>
        </row>
        <row r="20">
          <cell r="H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9">
          <cell r="B9">
            <v>398</v>
          </cell>
        </row>
        <row r="16">
          <cell r="B16">
            <v>713</v>
          </cell>
          <cell r="H16">
            <v>361</v>
          </cell>
        </row>
        <row r="17">
          <cell r="G17">
            <v>65</v>
          </cell>
        </row>
        <row r="18">
          <cell r="H18">
            <v>10</v>
          </cell>
        </row>
        <row r="19">
          <cell r="H19">
            <v>12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9">
          <cell r="B9">
            <v>243</v>
          </cell>
        </row>
        <row r="16">
          <cell r="B16">
            <v>1342</v>
          </cell>
          <cell r="H16">
            <v>492</v>
          </cell>
        </row>
        <row r="17">
          <cell r="G17">
            <v>151</v>
          </cell>
        </row>
        <row r="18">
          <cell r="H18">
            <v>125</v>
          </cell>
        </row>
        <row r="19">
          <cell r="H19">
            <v>17</v>
          </cell>
        </row>
        <row r="20">
          <cell r="H20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9">
          <cell r="B9">
            <v>279</v>
          </cell>
        </row>
        <row r="16">
          <cell r="B16">
            <v>1057</v>
          </cell>
          <cell r="H16">
            <v>396</v>
          </cell>
        </row>
        <row r="17">
          <cell r="G17">
            <v>108</v>
          </cell>
        </row>
        <row r="18">
          <cell r="H18">
            <v>13</v>
          </cell>
        </row>
        <row r="19">
          <cell r="H19">
            <v>7</v>
          </cell>
        </row>
        <row r="20">
          <cell r="H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76"/>
  <sheetViews>
    <sheetView tabSelected="1" topLeftCell="A409" zoomScale="90" zoomScaleNormal="90" workbookViewId="0">
      <pane xSplit="1" topLeftCell="B1" activePane="topRight" state="frozen"/>
      <selection pane="topRight" activeCell="V428" sqref="V428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2" t="s">
        <v>71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57</v>
      </c>
      <c r="N3" s="34"/>
    </row>
    <row r="4" spans="1:18" ht="45" x14ac:dyDescent="0.25">
      <c r="A4" s="7" t="s">
        <v>4</v>
      </c>
      <c r="B4" s="4" t="s">
        <v>59</v>
      </c>
      <c r="C4" s="4" t="s">
        <v>60</v>
      </c>
      <c r="D4" s="4" t="s">
        <v>61</v>
      </c>
      <c r="E4" s="8" t="s">
        <v>63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8" t="s">
        <v>69</v>
      </c>
      <c r="L4" s="76" t="s">
        <v>70</v>
      </c>
      <c r="M4" s="76" t="s">
        <v>72</v>
      </c>
      <c r="N4" s="63" t="s">
        <v>52</v>
      </c>
      <c r="O4" s="64" t="s">
        <v>53</v>
      </c>
      <c r="P4" s="15"/>
      <c r="Q4" s="15" t="s">
        <v>36</v>
      </c>
      <c r="R4" s="60" t="s">
        <v>62</v>
      </c>
    </row>
    <row r="5" spans="1:18" ht="15" customHeight="1" x14ac:dyDescent="0.25">
      <c r="A5" s="2" t="s">
        <v>0</v>
      </c>
      <c r="B5" s="6">
        <v>469</v>
      </c>
      <c r="C5" s="6">
        <v>465</v>
      </c>
      <c r="D5" s="6">
        <v>480</v>
      </c>
      <c r="E5" s="6">
        <v>472</v>
      </c>
      <c r="F5" s="6">
        <v>476</v>
      </c>
      <c r="G5" s="6">
        <v>477</v>
      </c>
      <c r="H5" s="6">
        <v>480</v>
      </c>
      <c r="I5" s="6">
        <v>474</v>
      </c>
      <c r="J5" s="6">
        <v>487</v>
      </c>
      <c r="K5" s="6">
        <v>485</v>
      </c>
      <c r="L5" s="6">
        <v>477</v>
      </c>
      <c r="M5" s="6">
        <f>'[1]1st Circuit Summary 06.18'!$H$16</f>
        <v>480</v>
      </c>
      <c r="N5" s="24">
        <f t="shared" ref="N5:N13" si="0">M5-B5</f>
        <v>11</v>
      </c>
      <c r="O5" s="16">
        <f t="shared" ref="O5:O13" si="1">+N5/$B5</f>
        <v>2.3454157782515993E-2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185</v>
      </c>
      <c r="C6" s="6">
        <v>188</v>
      </c>
      <c r="D6" s="6">
        <v>152</v>
      </c>
      <c r="E6" s="6">
        <v>149</v>
      </c>
      <c r="F6" s="6">
        <v>154</v>
      </c>
      <c r="G6" s="6">
        <v>146</v>
      </c>
      <c r="H6" s="6">
        <v>149</v>
      </c>
      <c r="I6" s="6">
        <v>147</v>
      </c>
      <c r="J6" s="6">
        <v>129</v>
      </c>
      <c r="K6" s="6">
        <v>136</v>
      </c>
      <c r="L6" s="6">
        <v>145</v>
      </c>
      <c r="M6" s="6">
        <f>'[1]1st Circuit Summary 06.18'!$G$17</f>
        <v>148</v>
      </c>
      <c r="N6" s="24">
        <f t="shared" si="0"/>
        <v>-37</v>
      </c>
      <c r="O6" s="16">
        <f t="shared" si="1"/>
        <v>-0.2</v>
      </c>
      <c r="P6" s="33"/>
      <c r="Q6" s="33">
        <f>1-M6/M7</f>
        <v>0.76433121019108285</v>
      </c>
      <c r="R6" s="52">
        <v>684</v>
      </c>
    </row>
    <row r="7" spans="1:18" ht="15" customHeight="1" x14ac:dyDescent="0.25">
      <c r="A7" s="2" t="s">
        <v>34</v>
      </c>
      <c r="B7" s="29">
        <v>654</v>
      </c>
      <c r="C7" s="29">
        <v>653</v>
      </c>
      <c r="D7" s="29">
        <v>632</v>
      </c>
      <c r="E7" s="29">
        <v>621</v>
      </c>
      <c r="F7" s="29">
        <v>630</v>
      </c>
      <c r="G7" s="29">
        <v>623</v>
      </c>
      <c r="H7" s="29">
        <v>629</v>
      </c>
      <c r="I7" s="29">
        <v>621</v>
      </c>
      <c r="J7" s="29">
        <v>616</v>
      </c>
      <c r="K7" s="29">
        <v>621</v>
      </c>
      <c r="L7" s="29">
        <v>622</v>
      </c>
      <c r="M7" s="29">
        <f t="shared" ref="M7" si="2">SUM(M5:M6)</f>
        <v>628</v>
      </c>
      <c r="N7" s="24">
        <f t="shared" si="0"/>
        <v>-26</v>
      </c>
      <c r="O7" s="16">
        <f t="shared" si="1"/>
        <v>-3.9755351681957186E-2</v>
      </c>
      <c r="P7" s="33"/>
      <c r="Q7" s="34"/>
      <c r="R7" s="35"/>
    </row>
    <row r="8" spans="1:18" ht="15" customHeight="1" x14ac:dyDescent="0.25">
      <c r="A8" s="2" t="s">
        <v>56</v>
      </c>
      <c r="B8" s="29">
        <v>84</v>
      </c>
      <c r="C8" s="29">
        <v>76</v>
      </c>
      <c r="D8" s="29">
        <v>68</v>
      </c>
      <c r="E8" s="29">
        <v>39</v>
      </c>
      <c r="F8" s="29">
        <v>26</v>
      </c>
      <c r="G8" s="29">
        <v>42</v>
      </c>
      <c r="H8" s="29">
        <v>54</v>
      </c>
      <c r="I8" s="29">
        <v>40</v>
      </c>
      <c r="J8" s="29">
        <v>51</v>
      </c>
      <c r="K8" s="29">
        <v>49</v>
      </c>
      <c r="L8" s="29">
        <v>46</v>
      </c>
      <c r="M8" s="29">
        <f>'[2]6+ Months Inactive by County'!$C$7</f>
        <v>37</v>
      </c>
      <c r="N8" s="24">
        <f t="shared" si="0"/>
        <v>-47</v>
      </c>
      <c r="O8" s="16">
        <f t="shared" si="1"/>
        <v>-0.55952380952380953</v>
      </c>
      <c r="P8" s="33"/>
      <c r="Q8" s="34"/>
      <c r="R8" s="35"/>
    </row>
    <row r="9" spans="1:18" ht="15" customHeight="1" x14ac:dyDescent="0.25">
      <c r="A9" s="2" t="s">
        <v>27</v>
      </c>
      <c r="B9" s="6">
        <v>15</v>
      </c>
      <c r="C9" s="6">
        <v>12</v>
      </c>
      <c r="D9" s="6">
        <v>14</v>
      </c>
      <c r="E9" s="6">
        <v>17</v>
      </c>
      <c r="F9" s="6">
        <v>19</v>
      </c>
      <c r="G9" s="6">
        <v>17</v>
      </c>
      <c r="H9" s="6">
        <v>19</v>
      </c>
      <c r="I9" s="6">
        <v>20</v>
      </c>
      <c r="J9" s="6">
        <v>19</v>
      </c>
      <c r="K9" s="6">
        <v>18</v>
      </c>
      <c r="L9" s="6">
        <v>19</v>
      </c>
      <c r="M9" s="6">
        <f>'[1]1st Circuit Summary 06.18'!$H$18</f>
        <v>19</v>
      </c>
      <c r="N9" s="24">
        <f t="shared" si="0"/>
        <v>4</v>
      </c>
      <c r="O9" s="16">
        <f t="shared" si="1"/>
        <v>0.26666666666666666</v>
      </c>
      <c r="P9" s="33"/>
    </row>
    <row r="10" spans="1:18" ht="15" customHeight="1" x14ac:dyDescent="0.25">
      <c r="A10" s="2" t="s">
        <v>28</v>
      </c>
      <c r="B10" s="24">
        <v>669</v>
      </c>
      <c r="C10" s="24">
        <v>665</v>
      </c>
      <c r="D10" s="24">
        <v>646</v>
      </c>
      <c r="E10" s="24">
        <v>638</v>
      </c>
      <c r="F10" s="24">
        <v>649</v>
      </c>
      <c r="G10" s="24">
        <v>640</v>
      </c>
      <c r="H10" s="24">
        <v>648</v>
      </c>
      <c r="I10" s="24">
        <v>641</v>
      </c>
      <c r="J10" s="24">
        <v>635</v>
      </c>
      <c r="K10" s="24">
        <v>639</v>
      </c>
      <c r="L10" s="24">
        <v>641</v>
      </c>
      <c r="M10" s="24">
        <f>M5+M6+M9</f>
        <v>647</v>
      </c>
      <c r="N10" s="24">
        <f t="shared" si="0"/>
        <v>-22</v>
      </c>
      <c r="O10" s="16">
        <f t="shared" si="1"/>
        <v>-3.2884902840059793E-2</v>
      </c>
      <c r="P10" s="33"/>
    </row>
    <row r="11" spans="1:18" ht="15" customHeight="1" x14ac:dyDescent="0.25">
      <c r="A11" s="2" t="s">
        <v>47</v>
      </c>
      <c r="B11" s="6">
        <v>335</v>
      </c>
      <c r="C11" s="6">
        <v>341</v>
      </c>
      <c r="D11" s="6">
        <v>304</v>
      </c>
      <c r="E11" s="6">
        <v>332</v>
      </c>
      <c r="F11" s="6">
        <v>306</v>
      </c>
      <c r="G11" s="6">
        <v>307</v>
      </c>
      <c r="H11" s="6">
        <v>304</v>
      </c>
      <c r="I11" s="6">
        <v>295</v>
      </c>
      <c r="J11" s="6">
        <v>320</v>
      </c>
      <c r="K11" s="6">
        <v>306</v>
      </c>
      <c r="L11" s="6">
        <v>338</v>
      </c>
      <c r="M11" s="6">
        <f>'[1]1st Circuit Summary 06.18'!$B$9</f>
        <v>355</v>
      </c>
      <c r="N11" s="24">
        <f t="shared" si="0"/>
        <v>20</v>
      </c>
      <c r="O11" s="16">
        <f t="shared" si="1"/>
        <v>5.9701492537313432E-2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996</v>
      </c>
      <c r="C12" s="6">
        <v>985</v>
      </c>
      <c r="D12" s="6">
        <v>1019</v>
      </c>
      <c r="E12" s="6">
        <v>1003</v>
      </c>
      <c r="F12" s="6">
        <v>1007</v>
      </c>
      <c r="G12" s="6">
        <v>1004</v>
      </c>
      <c r="H12" s="6">
        <v>994</v>
      </c>
      <c r="I12" s="6">
        <v>1033</v>
      </c>
      <c r="J12" s="6">
        <v>1067</v>
      </c>
      <c r="K12" s="6">
        <v>1051</v>
      </c>
      <c r="L12" s="6">
        <v>1037</v>
      </c>
      <c r="M12" s="6">
        <f>'[1]1st Circuit Summary 06.18'!$B$16</f>
        <v>1085</v>
      </c>
      <c r="N12" s="24">
        <f t="shared" si="0"/>
        <v>89</v>
      </c>
      <c r="O12" s="16">
        <f t="shared" si="1"/>
        <v>8.9357429718875503E-2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1331</v>
      </c>
      <c r="C13" s="6">
        <v>1326</v>
      </c>
      <c r="D13" s="6">
        <v>1323</v>
      </c>
      <c r="E13" s="6">
        <v>1335</v>
      </c>
      <c r="F13" s="6">
        <v>1313</v>
      </c>
      <c r="G13" s="6">
        <v>1311</v>
      </c>
      <c r="H13" s="6">
        <v>1298</v>
      </c>
      <c r="I13" s="6">
        <v>1328</v>
      </c>
      <c r="J13" s="6">
        <v>1387</v>
      </c>
      <c r="K13" s="6">
        <v>1357</v>
      </c>
      <c r="L13" s="6">
        <v>1375</v>
      </c>
      <c r="M13" s="6">
        <f t="shared" ref="M13" si="3">SUM(M11:M12)</f>
        <v>1440</v>
      </c>
      <c r="N13" s="24">
        <f t="shared" si="0"/>
        <v>109</v>
      </c>
      <c r="O13" s="16">
        <f t="shared" si="1"/>
        <v>8.1893313298271972E-2</v>
      </c>
      <c r="P13" s="33"/>
      <c r="Q13" s="32">
        <f>SUM(B18:M18)/12</f>
        <v>17.75</v>
      </c>
      <c r="R13" s="33">
        <f>M7/R6</f>
        <v>0.91812865497076024</v>
      </c>
    </row>
    <row r="14" spans="1:18" ht="15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R14" s="21"/>
    </row>
    <row r="15" spans="1:18" ht="15" customHeight="1" x14ac:dyDescent="0.25">
      <c r="A15" s="2" t="s">
        <v>54</v>
      </c>
      <c r="B15" s="24">
        <v>2310</v>
      </c>
      <c r="C15" s="24">
        <v>2259</v>
      </c>
      <c r="D15" s="24">
        <v>2269</v>
      </c>
      <c r="E15" s="24">
        <v>2290</v>
      </c>
      <c r="F15" s="24">
        <v>2279</v>
      </c>
      <c r="G15" s="24">
        <v>2264</v>
      </c>
      <c r="H15" s="24">
        <v>2255</v>
      </c>
      <c r="I15" s="24">
        <v>2273</v>
      </c>
      <c r="J15" s="24">
        <v>2337</v>
      </c>
      <c r="K15" s="24">
        <v>2328</v>
      </c>
      <c r="L15" s="24">
        <v>2358</v>
      </c>
      <c r="M15" s="24">
        <f>'[3]Rolling 12 Mos Total Children'!$M$4</f>
        <v>2365</v>
      </c>
      <c r="N15" s="52">
        <f>M15-B15</f>
        <v>55</v>
      </c>
      <c r="O15" s="16">
        <f>+N15/$B15</f>
        <v>2.3809523809523808E-2</v>
      </c>
      <c r="R15" s="21"/>
    </row>
    <row r="16" spans="1:18" ht="15" customHeight="1" x14ac:dyDescent="0.25">
      <c r="A16" s="2" t="s">
        <v>55</v>
      </c>
      <c r="B16" s="24">
        <v>825</v>
      </c>
      <c r="C16" s="24">
        <v>818</v>
      </c>
      <c r="D16" s="24">
        <v>823</v>
      </c>
      <c r="E16" s="24">
        <v>815</v>
      </c>
      <c r="F16" s="24">
        <v>826</v>
      </c>
      <c r="G16" s="24">
        <v>816</v>
      </c>
      <c r="H16" s="24">
        <v>809</v>
      </c>
      <c r="I16" s="24">
        <v>811</v>
      </c>
      <c r="J16" s="24">
        <v>798</v>
      </c>
      <c r="K16" s="24">
        <v>807</v>
      </c>
      <c r="L16" s="24">
        <v>807</v>
      </c>
      <c r="M16" s="24">
        <f>'[3]Rolling 12 Mos Total Volunteers'!$M$4</f>
        <v>823</v>
      </c>
      <c r="N16" s="52">
        <f>M16-B16</f>
        <v>-2</v>
      </c>
      <c r="O16" s="16">
        <f>+N16/$B16</f>
        <v>-2.4242424242424242E-3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15</v>
      </c>
      <c r="C18" s="6">
        <v>20</v>
      </c>
      <c r="D18" s="6">
        <v>18</v>
      </c>
      <c r="E18" s="6">
        <v>19</v>
      </c>
      <c r="F18" s="6">
        <v>29</v>
      </c>
      <c r="G18" s="6">
        <v>13</v>
      </c>
      <c r="H18" s="6">
        <v>17</v>
      </c>
      <c r="I18" s="6">
        <v>17</v>
      </c>
      <c r="J18" s="6">
        <v>12</v>
      </c>
      <c r="K18" s="6">
        <v>16</v>
      </c>
      <c r="L18" s="6">
        <v>16</v>
      </c>
      <c r="M18" s="6">
        <f>'[1]1st Circuit Summary 06.18'!$H$19</f>
        <v>21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13</v>
      </c>
      <c r="C19" s="6">
        <v>19</v>
      </c>
      <c r="D19" s="6">
        <v>16</v>
      </c>
      <c r="E19" s="6">
        <v>16</v>
      </c>
      <c r="F19" s="6">
        <v>20</v>
      </c>
      <c r="G19" s="6">
        <v>11</v>
      </c>
      <c r="H19" s="6">
        <v>15</v>
      </c>
      <c r="I19" s="6">
        <v>19</v>
      </c>
      <c r="J19" s="6">
        <v>0</v>
      </c>
      <c r="K19" s="6">
        <v>13</v>
      </c>
      <c r="L19" s="6">
        <v>16</v>
      </c>
      <c r="M19" s="6">
        <f>'[1]1st Circuit Summary 06.18'!$H$20</f>
        <v>21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1.5229357798165137</v>
      </c>
      <c r="C20" s="26">
        <v>1.5084226646248087</v>
      </c>
      <c r="D20" s="26">
        <v>1.6123417721518987</v>
      </c>
      <c r="E20" s="26">
        <v>1.6151368760064413</v>
      </c>
      <c r="F20" s="26">
        <v>1.5984126984126985</v>
      </c>
      <c r="G20" s="26">
        <v>1.6115569823434992</v>
      </c>
      <c r="H20" s="26">
        <v>1.5802861685214626</v>
      </c>
      <c r="I20" s="26">
        <v>1.6634460547504026</v>
      </c>
      <c r="J20" s="26">
        <v>1.7321428571428572</v>
      </c>
      <c r="K20" s="26">
        <v>1.6924315619967794</v>
      </c>
      <c r="L20" s="26">
        <v>1.667202572347267</v>
      </c>
      <c r="M20" s="26">
        <f t="shared" ref="M20" si="4">+M12/M7</f>
        <v>1.7277070063694266</v>
      </c>
      <c r="N20" s="26"/>
      <c r="Q20" s="32">
        <f>SUM(B19:M19)/12</f>
        <v>14.916666666666666</v>
      </c>
      <c r="R20" s="54">
        <f>[4]Sheet1!$O$3</f>
        <v>0.69165562913907275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R21" s="21"/>
    </row>
    <row r="22" spans="1:18" s="67" customFormat="1" ht="45" x14ac:dyDescent="0.25">
      <c r="A22" s="64" t="s">
        <v>5</v>
      </c>
      <c r="B22" s="65" t="s">
        <v>59</v>
      </c>
      <c r="C22" s="65" t="s">
        <v>60</v>
      </c>
      <c r="D22" s="65" t="s">
        <v>61</v>
      </c>
      <c r="E22" s="65" t="s">
        <v>63</v>
      </c>
      <c r="F22" s="65" t="s">
        <v>64</v>
      </c>
      <c r="G22" s="65" t="s">
        <v>65</v>
      </c>
      <c r="H22" s="65" t="s">
        <v>66</v>
      </c>
      <c r="I22" s="65" t="s">
        <v>67</v>
      </c>
      <c r="J22" s="65" t="s">
        <v>68</v>
      </c>
      <c r="K22" s="65" t="s">
        <v>69</v>
      </c>
      <c r="L22" s="76" t="s">
        <v>70</v>
      </c>
      <c r="M22" s="76" t="s">
        <v>72</v>
      </c>
      <c r="N22" s="63" t="s">
        <v>52</v>
      </c>
      <c r="O22" s="64" t="s">
        <v>53</v>
      </c>
      <c r="P22" s="66"/>
      <c r="Q22" s="66" t="s">
        <v>36</v>
      </c>
      <c r="R22" s="60" t="s">
        <v>62</v>
      </c>
    </row>
    <row r="23" spans="1:18" ht="15" customHeight="1" x14ac:dyDescent="0.25">
      <c r="A23" s="2" t="s">
        <v>0</v>
      </c>
      <c r="B23" s="24">
        <v>246</v>
      </c>
      <c r="C23" s="24">
        <v>253</v>
      </c>
      <c r="D23" s="24">
        <v>246</v>
      </c>
      <c r="E23" s="24">
        <v>256</v>
      </c>
      <c r="F23" s="24">
        <v>250</v>
      </c>
      <c r="G23" s="24">
        <v>244</v>
      </c>
      <c r="H23" s="24">
        <v>241</v>
      </c>
      <c r="I23" s="24">
        <v>256</v>
      </c>
      <c r="J23" s="24">
        <v>251</v>
      </c>
      <c r="K23" s="24">
        <v>260</v>
      </c>
      <c r="L23" s="24">
        <v>265</v>
      </c>
      <c r="M23" s="24">
        <f>'[5]2nd Circuit Summary 06.18'!$H$16</f>
        <v>268</v>
      </c>
      <c r="N23" s="24">
        <f t="shared" ref="N23:N31" si="5">M23-B23</f>
        <v>22</v>
      </c>
      <c r="O23" s="16">
        <f t="shared" ref="O23:O28" si="6">+N23/$B23</f>
        <v>8.943089430894309E-2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64</v>
      </c>
      <c r="C24" s="24">
        <v>63</v>
      </c>
      <c r="D24" s="24">
        <v>76</v>
      </c>
      <c r="E24" s="24">
        <v>70</v>
      </c>
      <c r="F24" s="24">
        <v>76</v>
      </c>
      <c r="G24" s="24">
        <v>82</v>
      </c>
      <c r="H24" s="24">
        <v>95</v>
      </c>
      <c r="I24" s="24">
        <v>82</v>
      </c>
      <c r="J24" s="24">
        <v>91</v>
      </c>
      <c r="K24" s="24">
        <v>87</v>
      </c>
      <c r="L24" s="24">
        <v>77</v>
      </c>
      <c r="M24" s="24">
        <f>'[5]2nd Circuit Summary 06.18'!$G$17</f>
        <v>69</v>
      </c>
      <c r="N24" s="24">
        <f t="shared" si="5"/>
        <v>5</v>
      </c>
      <c r="O24" s="16">
        <f t="shared" si="6"/>
        <v>7.8125E-2</v>
      </c>
      <c r="P24" s="33"/>
      <c r="Q24" s="33">
        <f>1-M24/M25</f>
        <v>0.79525222551928787</v>
      </c>
      <c r="R24" s="52">
        <v>318</v>
      </c>
    </row>
    <row r="25" spans="1:18" ht="15" customHeight="1" x14ac:dyDescent="0.25">
      <c r="A25" s="2" t="s">
        <v>34</v>
      </c>
      <c r="B25" s="29">
        <v>310</v>
      </c>
      <c r="C25" s="29">
        <v>316</v>
      </c>
      <c r="D25" s="29">
        <v>322</v>
      </c>
      <c r="E25" s="29">
        <v>326</v>
      </c>
      <c r="F25" s="29">
        <v>326</v>
      </c>
      <c r="G25" s="29">
        <v>326</v>
      </c>
      <c r="H25" s="29">
        <v>336</v>
      </c>
      <c r="I25" s="29">
        <v>338</v>
      </c>
      <c r="J25" s="29">
        <v>342</v>
      </c>
      <c r="K25" s="29">
        <v>347</v>
      </c>
      <c r="L25" s="29">
        <v>342</v>
      </c>
      <c r="M25" s="29">
        <f t="shared" ref="M25" si="7">SUM(M23:M24)</f>
        <v>337</v>
      </c>
      <c r="N25" s="24">
        <f t="shared" si="5"/>
        <v>27</v>
      </c>
      <c r="O25" s="16">
        <f t="shared" si="6"/>
        <v>8.7096774193548387E-2</v>
      </c>
      <c r="P25" s="33"/>
      <c r="Q25" s="34"/>
      <c r="R25" s="35"/>
    </row>
    <row r="26" spans="1:18" ht="15" customHeight="1" x14ac:dyDescent="0.25">
      <c r="A26" s="2" t="s">
        <v>56</v>
      </c>
      <c r="B26" s="29">
        <v>24</v>
      </c>
      <c r="C26" s="29">
        <v>25</v>
      </c>
      <c r="D26" s="29">
        <v>26</v>
      </c>
      <c r="E26" s="29">
        <v>23</v>
      </c>
      <c r="F26" s="29">
        <v>28</v>
      </c>
      <c r="G26" s="29">
        <v>28</v>
      </c>
      <c r="H26" s="29">
        <v>27</v>
      </c>
      <c r="I26" s="29">
        <v>31</v>
      </c>
      <c r="J26" s="29">
        <v>32</v>
      </c>
      <c r="K26" s="29">
        <v>31</v>
      </c>
      <c r="L26" s="29">
        <v>33</v>
      </c>
      <c r="M26" s="29">
        <f>'[2]6+ Months Inactive by County'!$C$14</f>
        <v>9</v>
      </c>
      <c r="N26" s="24">
        <f t="shared" si="5"/>
        <v>-15</v>
      </c>
      <c r="O26" s="16">
        <f t="shared" si="6"/>
        <v>-0.625</v>
      </c>
      <c r="P26" s="33"/>
      <c r="Q26" s="34"/>
      <c r="R26" s="35"/>
    </row>
    <row r="27" spans="1:18" ht="15" customHeight="1" x14ac:dyDescent="0.25">
      <c r="A27" s="2" t="s">
        <v>27</v>
      </c>
      <c r="B27" s="24">
        <v>8</v>
      </c>
      <c r="C27" s="24">
        <v>8</v>
      </c>
      <c r="D27" s="24">
        <v>4</v>
      </c>
      <c r="E27" s="24">
        <v>5</v>
      </c>
      <c r="F27" s="24">
        <v>7</v>
      </c>
      <c r="G27" s="24">
        <v>4</v>
      </c>
      <c r="H27" s="24">
        <v>4</v>
      </c>
      <c r="I27" s="24">
        <v>3</v>
      </c>
      <c r="J27" s="24">
        <v>3</v>
      </c>
      <c r="K27" s="24">
        <v>3</v>
      </c>
      <c r="L27" s="24">
        <v>4</v>
      </c>
      <c r="M27" s="24">
        <f>'[5]2nd Circuit Summary 06.18'!$H$18</f>
        <v>4</v>
      </c>
      <c r="N27" s="24">
        <f t="shared" si="5"/>
        <v>-4</v>
      </c>
      <c r="O27" s="16">
        <f t="shared" si="6"/>
        <v>-0.5</v>
      </c>
      <c r="P27" s="33"/>
    </row>
    <row r="28" spans="1:18" ht="15" customHeight="1" x14ac:dyDescent="0.25">
      <c r="A28" s="2" t="s">
        <v>29</v>
      </c>
      <c r="B28" s="24">
        <v>318</v>
      </c>
      <c r="C28" s="24">
        <v>324</v>
      </c>
      <c r="D28" s="24">
        <v>326</v>
      </c>
      <c r="E28" s="24">
        <v>331</v>
      </c>
      <c r="F28" s="24">
        <v>333</v>
      </c>
      <c r="G28" s="24">
        <v>330</v>
      </c>
      <c r="H28" s="24">
        <v>340</v>
      </c>
      <c r="I28" s="24">
        <v>341</v>
      </c>
      <c r="J28" s="24">
        <v>345</v>
      </c>
      <c r="K28" s="24">
        <v>350</v>
      </c>
      <c r="L28" s="24">
        <v>346</v>
      </c>
      <c r="M28" s="24">
        <f>M23+M24+M27</f>
        <v>341</v>
      </c>
      <c r="N28" s="24">
        <f t="shared" si="5"/>
        <v>23</v>
      </c>
      <c r="O28" s="16">
        <f t="shared" si="6"/>
        <v>7.2327044025157231E-2</v>
      </c>
      <c r="P28" s="33"/>
    </row>
    <row r="29" spans="1:18" ht="15" customHeight="1" x14ac:dyDescent="0.25">
      <c r="A29" s="2" t="s">
        <v>47</v>
      </c>
      <c r="B29" s="24">
        <v>10</v>
      </c>
      <c r="C29" s="24">
        <v>8</v>
      </c>
      <c r="D29" s="24">
        <v>28</v>
      </c>
      <c r="E29" s="24">
        <v>28</v>
      </c>
      <c r="F29" s="24">
        <v>45</v>
      </c>
      <c r="G29" s="24">
        <v>32</v>
      </c>
      <c r="H29" s="24">
        <v>24</v>
      </c>
      <c r="I29" s="24">
        <v>18</v>
      </c>
      <c r="J29" s="24">
        <v>24</v>
      </c>
      <c r="K29" s="24">
        <v>17</v>
      </c>
      <c r="L29" s="24">
        <v>17</v>
      </c>
      <c r="M29" s="24">
        <f>'[5]2nd Circuit Summary 06.18'!$B$9</f>
        <v>10</v>
      </c>
      <c r="N29" s="24">
        <f t="shared" si="5"/>
        <v>0</v>
      </c>
      <c r="O29" s="16">
        <f>IF(B29=0,"0.0%",N29/B29)</f>
        <v>0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393</v>
      </c>
      <c r="C30" s="24">
        <v>412</v>
      </c>
      <c r="D30" s="24">
        <v>410</v>
      </c>
      <c r="E30" s="24">
        <v>417</v>
      </c>
      <c r="F30" s="24">
        <v>414</v>
      </c>
      <c r="G30" s="24">
        <v>424</v>
      </c>
      <c r="H30" s="24">
        <v>425</v>
      </c>
      <c r="I30" s="24">
        <v>436</v>
      </c>
      <c r="J30" s="24">
        <v>423</v>
      </c>
      <c r="K30" s="24">
        <v>439</v>
      </c>
      <c r="L30" s="24">
        <v>427</v>
      </c>
      <c r="M30" s="24">
        <f>'[5]2nd Circuit Summary 06.18'!$B$16</f>
        <v>445</v>
      </c>
      <c r="N30" s="24">
        <f t="shared" si="5"/>
        <v>52</v>
      </c>
      <c r="O30" s="16">
        <f>+N30/$B30</f>
        <v>0.13231552162849872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403</v>
      </c>
      <c r="C31" s="24">
        <v>420</v>
      </c>
      <c r="D31" s="24">
        <v>438</v>
      </c>
      <c r="E31" s="24">
        <v>445</v>
      </c>
      <c r="F31" s="24">
        <v>459</v>
      </c>
      <c r="G31" s="24">
        <v>456</v>
      </c>
      <c r="H31" s="24">
        <v>449</v>
      </c>
      <c r="I31" s="24">
        <v>454</v>
      </c>
      <c r="J31" s="24">
        <v>447</v>
      </c>
      <c r="K31" s="24">
        <v>456</v>
      </c>
      <c r="L31" s="24">
        <v>444</v>
      </c>
      <c r="M31" s="24">
        <f t="shared" ref="M31" si="8">SUM(M29:M30)</f>
        <v>455</v>
      </c>
      <c r="N31" s="24">
        <f t="shared" si="5"/>
        <v>52</v>
      </c>
      <c r="O31" s="16">
        <f>+N31/$B31</f>
        <v>0.12903225806451613</v>
      </c>
      <c r="P31" s="33"/>
      <c r="Q31" s="32">
        <f>SUM(B36:M36)/12</f>
        <v>8</v>
      </c>
      <c r="R31" s="33">
        <f>M25/R24</f>
        <v>1.0597484276729561</v>
      </c>
    </row>
    <row r="32" spans="1:18" ht="15" customHeight="1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2"/>
      <c r="O32" s="72"/>
      <c r="R32" s="21"/>
    </row>
    <row r="33" spans="1:18" ht="15" customHeight="1" x14ac:dyDescent="0.25">
      <c r="A33" s="2" t="s">
        <v>54</v>
      </c>
      <c r="B33" s="24">
        <v>627</v>
      </c>
      <c r="C33" s="24">
        <v>628</v>
      </c>
      <c r="D33" s="24">
        <v>637</v>
      </c>
      <c r="E33" s="24">
        <v>596</v>
      </c>
      <c r="F33" s="24">
        <v>643</v>
      </c>
      <c r="G33" s="24">
        <v>643</v>
      </c>
      <c r="H33" s="24">
        <v>652</v>
      </c>
      <c r="I33" s="24">
        <v>664</v>
      </c>
      <c r="J33" s="24">
        <v>671</v>
      </c>
      <c r="K33" s="24">
        <v>681</v>
      </c>
      <c r="L33" s="24">
        <v>678</v>
      </c>
      <c r="M33" s="24">
        <f>'[3]Rolling 12 Mos Total Children'!$M$5</f>
        <v>679</v>
      </c>
      <c r="N33" s="52">
        <f>M33-B33</f>
        <v>52</v>
      </c>
      <c r="O33" s="16">
        <f>+N33/$B33</f>
        <v>8.2934609250398722E-2</v>
      </c>
      <c r="R33" s="21"/>
    </row>
    <row r="34" spans="1:18" ht="15" customHeight="1" x14ac:dyDescent="0.25">
      <c r="A34" s="2" t="s">
        <v>55</v>
      </c>
      <c r="B34" s="24">
        <v>411</v>
      </c>
      <c r="C34" s="24">
        <v>408</v>
      </c>
      <c r="D34" s="24">
        <v>411</v>
      </c>
      <c r="E34" s="24">
        <v>411</v>
      </c>
      <c r="F34" s="24">
        <v>406</v>
      </c>
      <c r="G34" s="24">
        <v>400</v>
      </c>
      <c r="H34" s="24">
        <v>406</v>
      </c>
      <c r="I34" s="24">
        <v>403</v>
      </c>
      <c r="J34" s="24">
        <v>412</v>
      </c>
      <c r="K34" s="24">
        <v>417</v>
      </c>
      <c r="L34" s="24">
        <v>411</v>
      </c>
      <c r="M34" s="24">
        <f>'[3]Rolling 12 Mos Total Volunteers'!$M$5</f>
        <v>405</v>
      </c>
      <c r="N34" s="52">
        <f>M34-B34</f>
        <v>-6</v>
      </c>
      <c r="O34" s="16">
        <f>+N34/$B34</f>
        <v>-1.4598540145985401E-2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6</v>
      </c>
      <c r="C36" s="24">
        <v>9</v>
      </c>
      <c r="D36" s="24">
        <v>6</v>
      </c>
      <c r="E36" s="24">
        <v>8</v>
      </c>
      <c r="F36" s="24">
        <v>9</v>
      </c>
      <c r="G36" s="24">
        <v>1</v>
      </c>
      <c r="H36" s="24">
        <v>13</v>
      </c>
      <c r="I36" s="24">
        <v>11</v>
      </c>
      <c r="J36" s="24">
        <v>10</v>
      </c>
      <c r="K36" s="24">
        <v>13</v>
      </c>
      <c r="L36" s="24">
        <v>2</v>
      </c>
      <c r="M36" s="24">
        <f>'[5]2nd Circuit Summary 06.18'!$H$19</f>
        <v>8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3</v>
      </c>
      <c r="C37" s="24">
        <v>4</v>
      </c>
      <c r="D37" s="24">
        <v>4</v>
      </c>
      <c r="E37" s="24">
        <v>8</v>
      </c>
      <c r="F37" s="24">
        <v>4</v>
      </c>
      <c r="G37" s="24">
        <v>5</v>
      </c>
      <c r="H37" s="24">
        <v>9</v>
      </c>
      <c r="I37" s="24">
        <v>5</v>
      </c>
      <c r="J37" s="24">
        <v>6</v>
      </c>
      <c r="K37" s="24">
        <v>7</v>
      </c>
      <c r="L37" s="24">
        <v>10</v>
      </c>
      <c r="M37" s="24">
        <f>'[5]2nd Circuit Summary 06.18'!$H$20</f>
        <v>11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1.267741935483871</v>
      </c>
      <c r="C38" s="26">
        <v>1.3037974683544304</v>
      </c>
      <c r="D38" s="26">
        <v>1.2732919254658386</v>
      </c>
      <c r="E38" s="26">
        <v>1.2791411042944785</v>
      </c>
      <c r="F38" s="26">
        <v>1.2699386503067485</v>
      </c>
      <c r="G38" s="26">
        <v>1.3006134969325154</v>
      </c>
      <c r="H38" s="26">
        <v>1.2648809523809523</v>
      </c>
      <c r="I38" s="26">
        <v>1.2899408284023668</v>
      </c>
      <c r="J38" s="26">
        <v>1.236842105263158</v>
      </c>
      <c r="K38" s="26">
        <v>1.2651296829971181</v>
      </c>
      <c r="L38" s="26">
        <v>1.2485380116959064</v>
      </c>
      <c r="M38" s="26">
        <f t="shared" ref="M38" si="9">+M30/M25</f>
        <v>1.3204747774480712</v>
      </c>
      <c r="N38" s="26"/>
      <c r="O38" s="16"/>
      <c r="P38" s="33"/>
      <c r="Q38" s="32">
        <f>SUM(B37:M37)/12</f>
        <v>6.333333333333333</v>
      </c>
      <c r="R38" s="54">
        <f>[4]Sheet1!$O$4</f>
        <v>0.78528225806451613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26"/>
      <c r="R39" s="16"/>
    </row>
    <row r="40" spans="1:18" ht="45" x14ac:dyDescent="0.25">
      <c r="A40" s="7" t="s">
        <v>6</v>
      </c>
      <c r="B40" s="4" t="s">
        <v>59</v>
      </c>
      <c r="C40" s="4" t="s">
        <v>60</v>
      </c>
      <c r="D40" s="4" t="s">
        <v>61</v>
      </c>
      <c r="E40" s="4" t="s">
        <v>63</v>
      </c>
      <c r="F40" s="4" t="s">
        <v>64</v>
      </c>
      <c r="G40" s="4" t="s">
        <v>65</v>
      </c>
      <c r="H40" s="4" t="s">
        <v>66</v>
      </c>
      <c r="I40" s="4" t="s">
        <v>67</v>
      </c>
      <c r="J40" s="4" t="s">
        <v>68</v>
      </c>
      <c r="K40" s="4" t="s">
        <v>69</v>
      </c>
      <c r="L40" s="76" t="s">
        <v>70</v>
      </c>
      <c r="M40" s="76" t="s">
        <v>72</v>
      </c>
      <c r="N40" s="63" t="s">
        <v>52</v>
      </c>
      <c r="O40" s="64" t="s">
        <v>53</v>
      </c>
      <c r="P40" s="15"/>
      <c r="Q40" s="15" t="s">
        <v>36</v>
      </c>
      <c r="R40" s="60" t="s">
        <v>62</v>
      </c>
    </row>
    <row r="41" spans="1:18" ht="15" customHeight="1" x14ac:dyDescent="0.25">
      <c r="A41" s="2" t="s">
        <v>0</v>
      </c>
      <c r="B41" s="24">
        <v>130</v>
      </c>
      <c r="C41" s="24">
        <v>125</v>
      </c>
      <c r="D41" s="24">
        <v>121</v>
      </c>
      <c r="E41" s="24">
        <v>118</v>
      </c>
      <c r="F41" s="24">
        <v>122</v>
      </c>
      <c r="G41" s="24">
        <v>113</v>
      </c>
      <c r="H41" s="24">
        <v>111</v>
      </c>
      <c r="I41" s="24">
        <v>112</v>
      </c>
      <c r="J41" s="24">
        <v>112</v>
      </c>
      <c r="K41" s="24">
        <v>112</v>
      </c>
      <c r="L41" s="24">
        <v>115</v>
      </c>
      <c r="M41" s="24">
        <f>'[6]3rd Circuit Summary 06.18'!$H$16</f>
        <v>114</v>
      </c>
      <c r="N41" s="24">
        <f t="shared" ref="N41:N49" si="10">M41-B41</f>
        <v>-16</v>
      </c>
      <c r="O41" s="16">
        <f t="shared" ref="O41:O49" si="11">+N41/$B41</f>
        <v>-0.12307692307692308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13</v>
      </c>
      <c r="C42" s="24">
        <v>18</v>
      </c>
      <c r="D42" s="24">
        <v>21</v>
      </c>
      <c r="E42" s="24">
        <v>22</v>
      </c>
      <c r="F42" s="24">
        <v>19</v>
      </c>
      <c r="G42" s="24">
        <v>25</v>
      </c>
      <c r="H42" s="24">
        <v>31</v>
      </c>
      <c r="I42" s="24">
        <v>27</v>
      </c>
      <c r="J42" s="24">
        <v>26</v>
      </c>
      <c r="K42" s="24">
        <v>29</v>
      </c>
      <c r="L42" s="24">
        <v>24</v>
      </c>
      <c r="M42" s="24">
        <f>'[6]3rd Circuit Summary 06.18'!$G$17</f>
        <v>23</v>
      </c>
      <c r="N42" s="24">
        <f t="shared" si="10"/>
        <v>10</v>
      </c>
      <c r="O42" s="16">
        <f t="shared" si="11"/>
        <v>0.76923076923076927</v>
      </c>
      <c r="P42" s="33"/>
      <c r="Q42" s="33">
        <f>1-M42/M43</f>
        <v>0.83211678832116787</v>
      </c>
      <c r="R42" s="52">
        <v>145</v>
      </c>
    </row>
    <row r="43" spans="1:18" ht="15" customHeight="1" x14ac:dyDescent="0.25">
      <c r="A43" s="2" t="s">
        <v>34</v>
      </c>
      <c r="B43" s="29">
        <v>143</v>
      </c>
      <c r="C43" s="29">
        <v>143</v>
      </c>
      <c r="D43" s="29">
        <v>142</v>
      </c>
      <c r="E43" s="29">
        <v>140</v>
      </c>
      <c r="F43" s="29">
        <v>141</v>
      </c>
      <c r="G43" s="29">
        <v>138</v>
      </c>
      <c r="H43" s="29">
        <v>142</v>
      </c>
      <c r="I43" s="29">
        <v>139</v>
      </c>
      <c r="J43" s="29">
        <v>138</v>
      </c>
      <c r="K43" s="29">
        <v>141</v>
      </c>
      <c r="L43" s="29">
        <v>139</v>
      </c>
      <c r="M43" s="29">
        <f t="shared" ref="M43" si="12">SUM(M41:M42)</f>
        <v>137</v>
      </c>
      <c r="N43" s="24">
        <f t="shared" si="10"/>
        <v>-6</v>
      </c>
      <c r="O43" s="16">
        <f t="shared" si="11"/>
        <v>-4.195804195804196E-2</v>
      </c>
      <c r="P43" s="33"/>
      <c r="Q43" s="34"/>
      <c r="R43" s="35"/>
    </row>
    <row r="44" spans="1:18" ht="15" customHeight="1" x14ac:dyDescent="0.25">
      <c r="A44" s="2" t="s">
        <v>56</v>
      </c>
      <c r="B44" s="29">
        <v>4</v>
      </c>
      <c r="C44" s="29">
        <v>3</v>
      </c>
      <c r="D44" s="29">
        <v>1</v>
      </c>
      <c r="E44" s="29">
        <v>1</v>
      </c>
      <c r="F44" s="29">
        <v>0</v>
      </c>
      <c r="G44" s="29">
        <v>0</v>
      </c>
      <c r="H44" s="29">
        <v>3</v>
      </c>
      <c r="I44" s="29">
        <v>8</v>
      </c>
      <c r="J44" s="29">
        <v>9</v>
      </c>
      <c r="K44" s="29">
        <v>9</v>
      </c>
      <c r="L44" s="29">
        <v>2</v>
      </c>
      <c r="M44" s="29">
        <f>'[2]6+ Months Inactive by County'!$C$22</f>
        <v>2</v>
      </c>
      <c r="N44" s="24">
        <f t="shared" si="10"/>
        <v>-2</v>
      </c>
      <c r="O44" s="16">
        <f t="shared" si="11"/>
        <v>-0.5</v>
      </c>
      <c r="P44" s="33"/>
      <c r="Q44" s="34"/>
      <c r="R44" s="35"/>
    </row>
    <row r="45" spans="1:18" ht="15" customHeight="1" x14ac:dyDescent="0.25">
      <c r="A45" s="2" t="s">
        <v>27</v>
      </c>
      <c r="B45" s="24">
        <v>28</v>
      </c>
      <c r="C45" s="24">
        <v>29</v>
      </c>
      <c r="D45" s="24">
        <v>29</v>
      </c>
      <c r="E45" s="24">
        <v>29</v>
      </c>
      <c r="F45" s="24">
        <v>29</v>
      </c>
      <c r="G45" s="24">
        <v>29</v>
      </c>
      <c r="H45" s="24">
        <v>28</v>
      </c>
      <c r="I45" s="24">
        <v>27</v>
      </c>
      <c r="J45" s="24">
        <v>27</v>
      </c>
      <c r="K45" s="24">
        <v>27</v>
      </c>
      <c r="L45" s="24">
        <v>27</v>
      </c>
      <c r="M45" s="24">
        <f>'[6]3rd Circuit Summary 06.18'!$H$18</f>
        <v>27</v>
      </c>
      <c r="N45" s="24">
        <f t="shared" si="10"/>
        <v>-1</v>
      </c>
      <c r="O45" s="16">
        <f t="shared" si="11"/>
        <v>-3.5714285714285712E-2</v>
      </c>
      <c r="P45" s="33"/>
    </row>
    <row r="46" spans="1:18" ht="15" customHeight="1" x14ac:dyDescent="0.25">
      <c r="A46" s="2" t="s">
        <v>29</v>
      </c>
      <c r="B46" s="24">
        <v>171</v>
      </c>
      <c r="C46" s="24">
        <v>172</v>
      </c>
      <c r="D46" s="24">
        <v>171</v>
      </c>
      <c r="E46" s="24">
        <v>169</v>
      </c>
      <c r="F46" s="24">
        <v>170</v>
      </c>
      <c r="G46" s="24">
        <v>167</v>
      </c>
      <c r="H46" s="24">
        <v>170</v>
      </c>
      <c r="I46" s="24">
        <v>166</v>
      </c>
      <c r="J46" s="24">
        <v>165</v>
      </c>
      <c r="K46" s="24">
        <v>168</v>
      </c>
      <c r="L46" s="24">
        <v>166</v>
      </c>
      <c r="M46" s="24">
        <f>M41+M42+M45</f>
        <v>164</v>
      </c>
      <c r="N46" s="24">
        <f t="shared" si="10"/>
        <v>-7</v>
      </c>
      <c r="O46" s="16">
        <f t="shared" si="11"/>
        <v>-4.0935672514619881E-2</v>
      </c>
      <c r="P46" s="33"/>
    </row>
    <row r="47" spans="1:18" ht="15" customHeight="1" x14ac:dyDescent="0.25">
      <c r="A47" s="2" t="s">
        <v>47</v>
      </c>
      <c r="B47" s="24">
        <v>188</v>
      </c>
      <c r="C47" s="24">
        <v>198</v>
      </c>
      <c r="D47" s="24">
        <v>198</v>
      </c>
      <c r="E47" s="24">
        <v>185</v>
      </c>
      <c r="F47" s="24">
        <v>192</v>
      </c>
      <c r="G47" s="24">
        <v>193</v>
      </c>
      <c r="H47" s="24">
        <v>191</v>
      </c>
      <c r="I47" s="24">
        <v>198</v>
      </c>
      <c r="J47" s="24">
        <v>203</v>
      </c>
      <c r="K47" s="24">
        <v>233</v>
      </c>
      <c r="L47" s="24">
        <v>198</v>
      </c>
      <c r="M47" s="24">
        <f>'[6]3rd Circuit Summary 06.18'!$B$9</f>
        <v>198</v>
      </c>
      <c r="N47" s="24">
        <f t="shared" si="10"/>
        <v>10</v>
      </c>
      <c r="O47" s="16">
        <f t="shared" si="11"/>
        <v>5.3191489361702128E-2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344</v>
      </c>
      <c r="C48" s="24">
        <v>334</v>
      </c>
      <c r="D48" s="24">
        <v>324</v>
      </c>
      <c r="E48" s="24">
        <v>337</v>
      </c>
      <c r="F48" s="24">
        <v>305</v>
      </c>
      <c r="G48" s="24">
        <v>281</v>
      </c>
      <c r="H48" s="24">
        <v>268</v>
      </c>
      <c r="I48" s="24">
        <v>263</v>
      </c>
      <c r="J48" s="24">
        <v>263</v>
      </c>
      <c r="K48" s="24">
        <v>257</v>
      </c>
      <c r="L48" s="24">
        <v>293</v>
      </c>
      <c r="M48" s="24">
        <f>'[6]3rd Circuit Summary 06.18'!$B$16</f>
        <v>290</v>
      </c>
      <c r="N48" s="24">
        <f t="shared" si="10"/>
        <v>-54</v>
      </c>
      <c r="O48" s="16">
        <f t="shared" si="11"/>
        <v>-0.15697674418604651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532</v>
      </c>
      <c r="C49" s="24">
        <v>532</v>
      </c>
      <c r="D49" s="24">
        <v>522</v>
      </c>
      <c r="E49" s="24">
        <v>522</v>
      </c>
      <c r="F49" s="24">
        <v>497</v>
      </c>
      <c r="G49" s="24">
        <v>474</v>
      </c>
      <c r="H49" s="24">
        <v>459</v>
      </c>
      <c r="I49" s="24">
        <v>461</v>
      </c>
      <c r="J49" s="24">
        <v>466</v>
      </c>
      <c r="K49" s="24">
        <v>490</v>
      </c>
      <c r="L49" s="24">
        <v>491</v>
      </c>
      <c r="M49" s="24">
        <f t="shared" ref="M49" si="13">SUM(M47:M48)</f>
        <v>488</v>
      </c>
      <c r="N49" s="24">
        <f t="shared" si="10"/>
        <v>-44</v>
      </c>
      <c r="O49" s="16">
        <f t="shared" si="11"/>
        <v>-8.2706766917293228E-2</v>
      </c>
      <c r="P49" s="33"/>
      <c r="Q49" s="32">
        <f>SUM(B54:M54)/12</f>
        <v>2.3333333333333335</v>
      </c>
      <c r="R49" s="33">
        <f>M43/R42</f>
        <v>0.94482758620689655</v>
      </c>
    </row>
    <row r="50" spans="1:18" ht="15" customHeight="1" x14ac:dyDescent="0.2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2"/>
      <c r="R50" s="21"/>
    </row>
    <row r="51" spans="1:18" ht="15" customHeight="1" x14ac:dyDescent="0.25">
      <c r="A51" s="2" t="s">
        <v>54</v>
      </c>
      <c r="B51" s="24">
        <v>966</v>
      </c>
      <c r="C51" s="24">
        <v>1012</v>
      </c>
      <c r="D51" s="24">
        <v>1026</v>
      </c>
      <c r="E51" s="24">
        <v>1010</v>
      </c>
      <c r="F51" s="24">
        <v>1018</v>
      </c>
      <c r="G51" s="24">
        <v>1004</v>
      </c>
      <c r="H51" s="24">
        <v>1007</v>
      </c>
      <c r="I51" s="24">
        <v>1007</v>
      </c>
      <c r="J51" s="24">
        <v>977</v>
      </c>
      <c r="K51" s="24">
        <v>995</v>
      </c>
      <c r="L51" s="24">
        <v>982</v>
      </c>
      <c r="M51" s="24">
        <f>'[3]Rolling 12 Mos Total Children'!$M$6</f>
        <v>959</v>
      </c>
      <c r="N51" s="52">
        <f>M51-B51</f>
        <v>-7</v>
      </c>
      <c r="O51" s="16">
        <f>+N51/$B51</f>
        <v>-7.246376811594203E-3</v>
      </c>
      <c r="R51" s="21"/>
    </row>
    <row r="52" spans="1:18" ht="15" customHeight="1" x14ac:dyDescent="0.25">
      <c r="A52" s="2" t="s">
        <v>55</v>
      </c>
      <c r="B52" s="24">
        <v>199</v>
      </c>
      <c r="C52" s="24">
        <v>198</v>
      </c>
      <c r="D52" s="24">
        <v>198</v>
      </c>
      <c r="E52" s="24">
        <v>196</v>
      </c>
      <c r="F52" s="24">
        <v>201</v>
      </c>
      <c r="G52" s="24">
        <v>198</v>
      </c>
      <c r="H52" s="24">
        <v>201</v>
      </c>
      <c r="I52" s="24">
        <v>200</v>
      </c>
      <c r="J52" s="24">
        <v>194</v>
      </c>
      <c r="K52" s="24">
        <v>196</v>
      </c>
      <c r="L52" s="24">
        <v>192</v>
      </c>
      <c r="M52" s="24">
        <f>'[3]Rolling 12 Mos Total Volunteers'!$M$6</f>
        <v>195</v>
      </c>
      <c r="N52" s="52">
        <f>M52-B52</f>
        <v>-4</v>
      </c>
      <c r="O52" s="16">
        <f>+N52/$B52</f>
        <v>-2.0100502512562814E-2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4</v>
      </c>
      <c r="C54" s="24">
        <v>0</v>
      </c>
      <c r="D54" s="24">
        <v>2</v>
      </c>
      <c r="E54" s="24">
        <v>2</v>
      </c>
      <c r="F54" s="24">
        <v>8</v>
      </c>
      <c r="G54" s="24">
        <v>0</v>
      </c>
      <c r="H54" s="24">
        <v>4</v>
      </c>
      <c r="I54" s="24">
        <v>1</v>
      </c>
      <c r="J54" s="24">
        <v>0</v>
      </c>
      <c r="K54" s="24">
        <v>4</v>
      </c>
      <c r="L54" s="24">
        <v>0</v>
      </c>
      <c r="M54" s="24">
        <f>'[6]3rd Circuit Summary 06.18'!$H$19</f>
        <v>3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0</v>
      </c>
      <c r="C55" s="24">
        <v>1</v>
      </c>
      <c r="D55" s="24">
        <v>5</v>
      </c>
      <c r="E55" s="24">
        <v>3</v>
      </c>
      <c r="F55" s="24">
        <v>3</v>
      </c>
      <c r="G55" s="24">
        <v>0</v>
      </c>
      <c r="H55" s="24">
        <v>5</v>
      </c>
      <c r="I55" s="24">
        <v>0</v>
      </c>
      <c r="J55" s="24">
        <v>2</v>
      </c>
      <c r="K55" s="24">
        <v>3</v>
      </c>
      <c r="L55" s="24">
        <v>7</v>
      </c>
      <c r="M55" s="24">
        <f>'[6]3rd Circuit Summary 06.18'!$H$20</f>
        <v>6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2.4055944055944054</v>
      </c>
      <c r="C56" s="26">
        <v>2.3356643356643358</v>
      </c>
      <c r="D56" s="26">
        <v>2.2816901408450705</v>
      </c>
      <c r="E56" s="26">
        <v>2.407142857142857</v>
      </c>
      <c r="F56" s="26">
        <v>2.1631205673758864</v>
      </c>
      <c r="G56" s="26">
        <v>2.0362318840579712</v>
      </c>
      <c r="H56" s="26">
        <v>1.8873239436619718</v>
      </c>
      <c r="I56" s="26">
        <v>1.8920863309352518</v>
      </c>
      <c r="J56" s="26">
        <v>1.9057971014492754</v>
      </c>
      <c r="K56" s="26">
        <v>1.822695035460993</v>
      </c>
      <c r="L56" s="26">
        <v>2.1079136690647484</v>
      </c>
      <c r="M56" s="26">
        <f t="shared" ref="M56" si="14">+M48/M43</f>
        <v>2.1167883211678831</v>
      </c>
      <c r="N56" s="26"/>
      <c r="O56" s="16"/>
      <c r="P56" s="33"/>
      <c r="Q56" s="32">
        <f>SUM(B55:M55)/12</f>
        <v>2.9166666666666665</v>
      </c>
      <c r="R56" s="54">
        <f>[4]Sheet1!$O$5</f>
        <v>0.75044563279857401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5"/>
      <c r="M57" s="25"/>
      <c r="R57" s="16"/>
    </row>
    <row r="58" spans="1:18" ht="45" x14ac:dyDescent="0.25">
      <c r="A58" s="7" t="s">
        <v>7</v>
      </c>
      <c r="B58" s="4" t="s">
        <v>59</v>
      </c>
      <c r="C58" s="4" t="s">
        <v>60</v>
      </c>
      <c r="D58" s="4" t="s">
        <v>61</v>
      </c>
      <c r="E58" s="4" t="s">
        <v>63</v>
      </c>
      <c r="F58" s="4" t="s">
        <v>64</v>
      </c>
      <c r="G58" s="4" t="s">
        <v>65</v>
      </c>
      <c r="H58" s="4" t="s">
        <v>66</v>
      </c>
      <c r="I58" s="4" t="s">
        <v>67</v>
      </c>
      <c r="J58" s="4" t="s">
        <v>68</v>
      </c>
      <c r="K58" s="4" t="s">
        <v>69</v>
      </c>
      <c r="L58" s="76" t="s">
        <v>70</v>
      </c>
      <c r="M58" s="76" t="s">
        <v>72</v>
      </c>
      <c r="N58" s="63" t="s">
        <v>52</v>
      </c>
      <c r="O58" s="64" t="s">
        <v>53</v>
      </c>
      <c r="P58" s="15"/>
      <c r="Q58" s="15" t="s">
        <v>36</v>
      </c>
      <c r="R58" s="93" t="s">
        <v>62</v>
      </c>
    </row>
    <row r="59" spans="1:18" ht="15" customHeight="1" x14ac:dyDescent="0.25">
      <c r="A59" s="2" t="s">
        <v>0</v>
      </c>
      <c r="B59" s="24">
        <v>319</v>
      </c>
      <c r="C59" s="24">
        <v>321</v>
      </c>
      <c r="D59" s="24">
        <v>303</v>
      </c>
      <c r="E59" s="24">
        <v>310</v>
      </c>
      <c r="F59" s="24">
        <v>320</v>
      </c>
      <c r="G59" s="24">
        <v>317</v>
      </c>
      <c r="H59" s="24">
        <v>326</v>
      </c>
      <c r="I59" s="24">
        <v>325</v>
      </c>
      <c r="J59" s="24">
        <v>337</v>
      </c>
      <c r="K59" s="24">
        <v>342</v>
      </c>
      <c r="L59" s="24">
        <v>356</v>
      </c>
      <c r="M59" s="24">
        <f>'[7]4th Circuit Summary 06.18'!$H$16</f>
        <v>361</v>
      </c>
      <c r="N59" s="24">
        <f t="shared" ref="N59:N67" si="15">M59-B59</f>
        <v>42</v>
      </c>
      <c r="O59" s="16">
        <f t="shared" ref="O59:O67" si="16">+N59/$B59</f>
        <v>0.13166144200626959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223</v>
      </c>
      <c r="C60" s="24">
        <v>237</v>
      </c>
      <c r="D60" s="24">
        <v>245</v>
      </c>
      <c r="E60" s="24">
        <v>181</v>
      </c>
      <c r="F60" s="24">
        <v>113</v>
      </c>
      <c r="G60" s="24">
        <v>96</v>
      </c>
      <c r="H60" s="24">
        <v>114</v>
      </c>
      <c r="I60" s="24">
        <v>106</v>
      </c>
      <c r="J60" s="24">
        <v>92</v>
      </c>
      <c r="K60" s="24">
        <v>88</v>
      </c>
      <c r="L60" s="24">
        <v>79</v>
      </c>
      <c r="M60" s="24">
        <f>'[7]4th Circuit Summary 06.18'!$G$17</f>
        <v>65</v>
      </c>
      <c r="N60" s="24">
        <f t="shared" si="15"/>
        <v>-158</v>
      </c>
      <c r="O60" s="16">
        <f t="shared" si="16"/>
        <v>-0.70852017937219736</v>
      </c>
      <c r="P60" s="33"/>
      <c r="Q60" s="33">
        <f>1-M60/M61</f>
        <v>0.84741784037558687</v>
      </c>
      <c r="R60" s="52">
        <v>565</v>
      </c>
    </row>
    <row r="61" spans="1:18" ht="15" customHeight="1" x14ac:dyDescent="0.25">
      <c r="A61" s="2" t="s">
        <v>34</v>
      </c>
      <c r="B61" s="29">
        <v>542</v>
      </c>
      <c r="C61" s="29">
        <v>558</v>
      </c>
      <c r="D61" s="29">
        <v>548</v>
      </c>
      <c r="E61" s="29">
        <v>491</v>
      </c>
      <c r="F61" s="29">
        <v>433</v>
      </c>
      <c r="G61" s="29">
        <v>413</v>
      </c>
      <c r="H61" s="29">
        <v>440</v>
      </c>
      <c r="I61" s="29">
        <v>431</v>
      </c>
      <c r="J61" s="29">
        <v>429</v>
      </c>
      <c r="K61" s="29">
        <v>430</v>
      </c>
      <c r="L61" s="29">
        <v>435</v>
      </c>
      <c r="M61" s="29">
        <f t="shared" ref="M61" si="17">SUM(M59:M60)</f>
        <v>426</v>
      </c>
      <c r="N61" s="24">
        <f t="shared" si="15"/>
        <v>-116</v>
      </c>
      <c r="O61" s="16">
        <f t="shared" si="16"/>
        <v>-0.2140221402214022</v>
      </c>
      <c r="P61" s="33"/>
      <c r="Q61" s="34"/>
      <c r="R61" s="35"/>
    </row>
    <row r="62" spans="1:18" ht="15" customHeight="1" x14ac:dyDescent="0.25">
      <c r="A62" s="2" t="s">
        <v>56</v>
      </c>
      <c r="B62" s="29">
        <v>157</v>
      </c>
      <c r="C62" s="29">
        <v>164</v>
      </c>
      <c r="D62" s="29">
        <v>99</v>
      </c>
      <c r="E62" s="29">
        <v>40</v>
      </c>
      <c r="F62" s="29">
        <v>33</v>
      </c>
      <c r="G62" s="29">
        <v>36</v>
      </c>
      <c r="H62" s="29">
        <v>25</v>
      </c>
      <c r="I62" s="29">
        <v>28</v>
      </c>
      <c r="J62" s="29">
        <v>27</v>
      </c>
      <c r="K62" s="29">
        <v>25</v>
      </c>
      <c r="L62" s="29">
        <v>19</v>
      </c>
      <c r="M62" s="29">
        <f>'[2]6+ Months Inactive by County'!$C$26</f>
        <v>22</v>
      </c>
      <c r="N62" s="24">
        <f t="shared" si="15"/>
        <v>-135</v>
      </c>
      <c r="O62" s="16">
        <f t="shared" si="16"/>
        <v>-0.85987261146496818</v>
      </c>
      <c r="P62" s="33"/>
      <c r="Q62" s="34"/>
      <c r="R62" s="35"/>
    </row>
    <row r="63" spans="1:18" ht="15" customHeight="1" x14ac:dyDescent="0.25">
      <c r="A63" s="2" t="s">
        <v>27</v>
      </c>
      <c r="B63" s="24">
        <v>14</v>
      </c>
      <c r="C63" s="24">
        <v>14</v>
      </c>
      <c r="D63" s="24">
        <v>11</v>
      </c>
      <c r="E63" s="24">
        <v>10</v>
      </c>
      <c r="F63" s="24">
        <v>10</v>
      </c>
      <c r="G63" s="24">
        <v>10</v>
      </c>
      <c r="H63" s="24">
        <v>10</v>
      </c>
      <c r="I63" s="24">
        <v>9</v>
      </c>
      <c r="J63" s="24">
        <v>9</v>
      </c>
      <c r="K63" s="24">
        <v>9</v>
      </c>
      <c r="L63" s="24">
        <v>9</v>
      </c>
      <c r="M63" s="24">
        <f>'[7]4th Circuit Summary 06.18'!$H$18</f>
        <v>10</v>
      </c>
      <c r="N63" s="24">
        <f t="shared" si="15"/>
        <v>-4</v>
      </c>
      <c r="O63" s="16">
        <f t="shared" si="16"/>
        <v>-0.2857142857142857</v>
      </c>
      <c r="P63" s="33"/>
    </row>
    <row r="64" spans="1:18" ht="15" customHeight="1" x14ac:dyDescent="0.25">
      <c r="A64" s="2" t="s">
        <v>29</v>
      </c>
      <c r="B64" s="24">
        <v>556</v>
      </c>
      <c r="C64" s="24">
        <v>572</v>
      </c>
      <c r="D64" s="24">
        <v>559</v>
      </c>
      <c r="E64" s="24">
        <v>501</v>
      </c>
      <c r="F64" s="24">
        <v>443</v>
      </c>
      <c r="G64" s="24">
        <v>423</v>
      </c>
      <c r="H64" s="24">
        <v>450</v>
      </c>
      <c r="I64" s="24">
        <v>440</v>
      </c>
      <c r="J64" s="24">
        <v>438</v>
      </c>
      <c r="K64" s="24">
        <v>439</v>
      </c>
      <c r="L64" s="24">
        <v>444</v>
      </c>
      <c r="M64" s="24">
        <f>M59+M60+M63</f>
        <v>436</v>
      </c>
      <c r="N64" s="24">
        <f t="shared" si="15"/>
        <v>-120</v>
      </c>
      <c r="O64" s="16">
        <f t="shared" si="16"/>
        <v>-0.21582733812949639</v>
      </c>
      <c r="P64" s="33"/>
    </row>
    <row r="65" spans="1:18" ht="15" customHeight="1" x14ac:dyDescent="0.25">
      <c r="A65" s="2" t="s">
        <v>47</v>
      </c>
      <c r="B65" s="24">
        <v>451</v>
      </c>
      <c r="C65" s="24">
        <v>437</v>
      </c>
      <c r="D65" s="24">
        <v>422</v>
      </c>
      <c r="E65" s="24">
        <v>464</v>
      </c>
      <c r="F65" s="24">
        <v>465</v>
      </c>
      <c r="G65" s="24">
        <v>456</v>
      </c>
      <c r="H65" s="24">
        <v>431</v>
      </c>
      <c r="I65" s="24">
        <v>432</v>
      </c>
      <c r="J65" s="24">
        <v>432</v>
      </c>
      <c r="K65" s="24">
        <v>434</v>
      </c>
      <c r="L65" s="24">
        <v>409</v>
      </c>
      <c r="M65" s="24">
        <f>'[7]4th Circuit Summary 06.18'!$B$9</f>
        <v>398</v>
      </c>
      <c r="N65" s="24">
        <f t="shared" si="15"/>
        <v>-53</v>
      </c>
      <c r="O65" s="16">
        <f t="shared" si="16"/>
        <v>-0.11751662971175167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639</v>
      </c>
      <c r="C66" s="24">
        <v>660</v>
      </c>
      <c r="D66" s="24">
        <v>656</v>
      </c>
      <c r="E66" s="24">
        <v>669</v>
      </c>
      <c r="F66" s="24">
        <v>689</v>
      </c>
      <c r="G66" s="24">
        <v>659</v>
      </c>
      <c r="H66" s="24">
        <v>671</v>
      </c>
      <c r="I66" s="24">
        <v>679</v>
      </c>
      <c r="J66" s="24">
        <v>702</v>
      </c>
      <c r="K66" s="24">
        <v>701</v>
      </c>
      <c r="L66" s="24">
        <v>698</v>
      </c>
      <c r="M66" s="24">
        <f>'[7]4th Circuit Summary 06.18'!$B$16</f>
        <v>713</v>
      </c>
      <c r="N66" s="24">
        <f t="shared" si="15"/>
        <v>74</v>
      </c>
      <c r="O66" s="16">
        <f t="shared" si="16"/>
        <v>0.11580594679186229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1090</v>
      </c>
      <c r="C67" s="24">
        <v>1097</v>
      </c>
      <c r="D67" s="24">
        <v>1078</v>
      </c>
      <c r="E67" s="24">
        <v>1133</v>
      </c>
      <c r="F67" s="24">
        <v>1154</v>
      </c>
      <c r="G67" s="24">
        <v>1115</v>
      </c>
      <c r="H67" s="24">
        <v>1102</v>
      </c>
      <c r="I67" s="24">
        <v>1111</v>
      </c>
      <c r="J67" s="24">
        <v>1134</v>
      </c>
      <c r="K67" s="24">
        <v>1135</v>
      </c>
      <c r="L67" s="24">
        <v>1107</v>
      </c>
      <c r="M67" s="24">
        <f t="shared" ref="M67" si="18">SUM(M65:M66)</f>
        <v>1111</v>
      </c>
      <c r="N67" s="24">
        <f t="shared" si="15"/>
        <v>21</v>
      </c>
      <c r="O67" s="16">
        <f t="shared" si="16"/>
        <v>1.9266055045871561E-2</v>
      </c>
      <c r="P67" s="33"/>
      <c r="Q67" s="32">
        <f>SUM(B72:M72)/12</f>
        <v>12.583333333333334</v>
      </c>
      <c r="R67" s="33">
        <f>M61/R60</f>
        <v>0.75398230088495577</v>
      </c>
    </row>
    <row r="68" spans="1:18" ht="15" customHeight="1" x14ac:dyDescent="0.2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72"/>
      <c r="N68" s="72"/>
      <c r="O68" s="72"/>
      <c r="R68" s="21"/>
    </row>
    <row r="69" spans="1:18" ht="15" customHeight="1" x14ac:dyDescent="0.25">
      <c r="A69" s="2" t="s">
        <v>54</v>
      </c>
      <c r="B69" s="24">
        <v>2073</v>
      </c>
      <c r="C69" s="24">
        <v>2083</v>
      </c>
      <c r="D69" s="24">
        <v>2050</v>
      </c>
      <c r="E69" s="24">
        <v>2074</v>
      </c>
      <c r="F69" s="24">
        <v>2077</v>
      </c>
      <c r="G69" s="24">
        <v>2021</v>
      </c>
      <c r="H69" s="24">
        <v>2036</v>
      </c>
      <c r="I69" s="24">
        <v>2039</v>
      </c>
      <c r="J69" s="24">
        <v>2002</v>
      </c>
      <c r="K69" s="24">
        <v>1999</v>
      </c>
      <c r="L69" s="24">
        <v>1976</v>
      </c>
      <c r="M69" s="24">
        <f>'[3]Rolling 12 Mos Total Children'!$M$7</f>
        <v>1950</v>
      </c>
      <c r="N69" s="24">
        <f>M69-B69</f>
        <v>-123</v>
      </c>
      <c r="O69" s="16">
        <f>+N69/$B69</f>
        <v>-5.9334298118668596E-2</v>
      </c>
      <c r="R69" s="21"/>
    </row>
    <row r="70" spans="1:18" ht="15" customHeight="1" x14ac:dyDescent="0.25">
      <c r="A70" s="2" t="s">
        <v>55</v>
      </c>
      <c r="B70" s="24">
        <v>688</v>
      </c>
      <c r="C70" s="24">
        <v>685</v>
      </c>
      <c r="D70" s="24">
        <v>669</v>
      </c>
      <c r="E70" s="24">
        <v>671</v>
      </c>
      <c r="F70" s="24">
        <v>678</v>
      </c>
      <c r="G70" s="24">
        <v>662</v>
      </c>
      <c r="H70" s="24">
        <v>691</v>
      </c>
      <c r="I70" s="24">
        <v>693</v>
      </c>
      <c r="J70" s="24">
        <v>689</v>
      </c>
      <c r="K70" s="24">
        <v>698</v>
      </c>
      <c r="L70" s="24">
        <v>710</v>
      </c>
      <c r="M70" s="24">
        <f>'[3]Rolling 12 Mos Total Volunteers'!$M$7</f>
        <v>703</v>
      </c>
      <c r="N70" s="52">
        <f>M70-B70</f>
        <v>15</v>
      </c>
      <c r="O70" s="16">
        <f>+N70/$B70</f>
        <v>2.1802325581395349E-2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1</v>
      </c>
      <c r="C72" s="24">
        <v>16</v>
      </c>
      <c r="D72" s="24">
        <v>0</v>
      </c>
      <c r="E72" s="24">
        <v>10</v>
      </c>
      <c r="F72" s="24">
        <v>17</v>
      </c>
      <c r="G72" s="24">
        <v>5</v>
      </c>
      <c r="H72" s="24">
        <v>24</v>
      </c>
      <c r="I72" s="24">
        <v>16</v>
      </c>
      <c r="J72" s="24">
        <v>15</v>
      </c>
      <c r="K72" s="24">
        <v>15</v>
      </c>
      <c r="L72" s="24">
        <v>20</v>
      </c>
      <c r="M72" s="24">
        <f>'[7]4th Circuit Summary 06.18'!$H$19</f>
        <v>12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0</v>
      </c>
      <c r="C73" s="24">
        <v>2</v>
      </c>
      <c r="D73" s="24">
        <v>75</v>
      </c>
      <c r="E73" s="24">
        <v>75</v>
      </c>
      <c r="F73" s="24">
        <v>17</v>
      </c>
      <c r="G73" s="24">
        <v>5</v>
      </c>
      <c r="H73" s="24">
        <v>24</v>
      </c>
      <c r="I73" s="24">
        <v>15</v>
      </c>
      <c r="J73" s="24">
        <v>13</v>
      </c>
      <c r="K73" s="24">
        <v>15</v>
      </c>
      <c r="L73" s="24">
        <v>21</v>
      </c>
      <c r="M73" s="24">
        <f>'[7]4th Circuit Summary 06.18'!$H$20</f>
        <v>0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1.1789667896678966</v>
      </c>
      <c r="C74" s="26">
        <v>1.1827956989247312</v>
      </c>
      <c r="D74" s="26">
        <v>1.197080291970803</v>
      </c>
      <c r="E74" s="26">
        <v>1.3625254582484725</v>
      </c>
      <c r="F74" s="26">
        <v>1.5912240184757507</v>
      </c>
      <c r="G74" s="26">
        <v>1.5956416464891041</v>
      </c>
      <c r="H74" s="26">
        <v>1.5249999999999999</v>
      </c>
      <c r="I74" s="26">
        <v>1.5754060324825987</v>
      </c>
      <c r="J74" s="26">
        <v>1.6363636363636365</v>
      </c>
      <c r="K74" s="26">
        <v>1.6302325581395349</v>
      </c>
      <c r="L74" s="26">
        <v>1.6045977011494252</v>
      </c>
      <c r="M74" s="26">
        <f t="shared" ref="M74" si="19">+M66/M61</f>
        <v>1.6737089201877935</v>
      </c>
      <c r="N74" s="26"/>
      <c r="O74" s="16"/>
      <c r="P74" s="33"/>
      <c r="Q74" s="32">
        <f>SUM(B73:M73)/12</f>
        <v>21.833333333333332</v>
      </c>
      <c r="R74" s="54">
        <f>[4]Sheet1!$O$6</f>
        <v>0.42969870875179339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59</v>
      </c>
      <c r="C76" s="4" t="s">
        <v>60</v>
      </c>
      <c r="D76" s="4" t="s">
        <v>61</v>
      </c>
      <c r="E76" s="4" t="s">
        <v>63</v>
      </c>
      <c r="F76" s="4" t="s">
        <v>64</v>
      </c>
      <c r="G76" s="4" t="s">
        <v>65</v>
      </c>
      <c r="H76" s="4" t="s">
        <v>66</v>
      </c>
      <c r="I76" s="4" t="s">
        <v>67</v>
      </c>
      <c r="J76" s="4" t="s">
        <v>68</v>
      </c>
      <c r="K76" s="4" t="s">
        <v>69</v>
      </c>
      <c r="L76" s="76" t="s">
        <v>70</v>
      </c>
      <c r="M76" s="76" t="s">
        <v>72</v>
      </c>
      <c r="N76" s="63" t="s">
        <v>52</v>
      </c>
      <c r="O76" s="64" t="s">
        <v>53</v>
      </c>
      <c r="P76" s="15"/>
      <c r="Q76" s="15" t="s">
        <v>36</v>
      </c>
      <c r="R76" s="93" t="s">
        <v>62</v>
      </c>
    </row>
    <row r="77" spans="1:18" ht="15" customHeight="1" x14ac:dyDescent="0.25">
      <c r="A77" s="2" t="s">
        <v>0</v>
      </c>
      <c r="B77" s="24">
        <v>476</v>
      </c>
      <c r="C77" s="24">
        <v>483</v>
      </c>
      <c r="D77" s="24">
        <v>481</v>
      </c>
      <c r="E77" s="24">
        <v>496</v>
      </c>
      <c r="F77" s="24">
        <v>512</v>
      </c>
      <c r="G77" s="24">
        <v>502</v>
      </c>
      <c r="H77" s="24">
        <v>507</v>
      </c>
      <c r="I77" s="24">
        <v>512</v>
      </c>
      <c r="J77" s="24">
        <v>514</v>
      </c>
      <c r="K77" s="24">
        <v>512</v>
      </c>
      <c r="L77" s="24">
        <v>507</v>
      </c>
      <c r="M77" s="24">
        <f>'[8]5th Circuit Summary 06.18'!$H$16</f>
        <v>492</v>
      </c>
      <c r="N77" s="24">
        <f t="shared" ref="N77:N85" si="20">M77-B77</f>
        <v>16</v>
      </c>
      <c r="O77" s="16">
        <f t="shared" ref="O77:O85" si="21">+N77/$B77</f>
        <v>3.3613445378151259E-2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137</v>
      </c>
      <c r="C78" s="24">
        <v>148</v>
      </c>
      <c r="D78" s="24">
        <v>144</v>
      </c>
      <c r="E78" s="24">
        <v>155</v>
      </c>
      <c r="F78" s="24">
        <v>153</v>
      </c>
      <c r="G78" s="24">
        <v>157</v>
      </c>
      <c r="H78" s="24">
        <v>150</v>
      </c>
      <c r="I78" s="24">
        <v>162</v>
      </c>
      <c r="J78" s="24">
        <v>171</v>
      </c>
      <c r="K78" s="24">
        <v>151</v>
      </c>
      <c r="L78" s="24">
        <v>157</v>
      </c>
      <c r="M78" s="24">
        <f>'[8]5th Circuit Summary 06.18'!$G$17</f>
        <v>151</v>
      </c>
      <c r="N78" s="24">
        <f t="shared" si="20"/>
        <v>14</v>
      </c>
      <c r="O78" s="16">
        <f t="shared" si="21"/>
        <v>0.10218978102189781</v>
      </c>
      <c r="P78" s="33"/>
      <c r="Q78" s="33">
        <f>1-M78/M79</f>
        <v>0.76516329704510111</v>
      </c>
      <c r="R78" s="52">
        <v>650</v>
      </c>
    </row>
    <row r="79" spans="1:18" ht="15" customHeight="1" x14ac:dyDescent="0.25">
      <c r="A79" s="2" t="s">
        <v>34</v>
      </c>
      <c r="B79" s="29">
        <v>613</v>
      </c>
      <c r="C79" s="29">
        <v>631</v>
      </c>
      <c r="D79" s="29">
        <v>625</v>
      </c>
      <c r="E79" s="29">
        <v>651</v>
      </c>
      <c r="F79" s="29">
        <v>665</v>
      </c>
      <c r="G79" s="29">
        <v>659</v>
      </c>
      <c r="H79" s="29">
        <v>657</v>
      </c>
      <c r="I79" s="29">
        <v>674</v>
      </c>
      <c r="J79" s="29">
        <v>685</v>
      </c>
      <c r="K79" s="29">
        <v>663</v>
      </c>
      <c r="L79" s="29">
        <v>664</v>
      </c>
      <c r="M79" s="29">
        <f t="shared" ref="M79" si="22">SUM(M77:M78)</f>
        <v>643</v>
      </c>
      <c r="N79" s="24">
        <f t="shared" si="20"/>
        <v>30</v>
      </c>
      <c r="O79" s="16">
        <f t="shared" si="21"/>
        <v>4.8939641109298535E-2</v>
      </c>
      <c r="P79" s="33"/>
      <c r="Q79" s="34"/>
      <c r="R79" s="35"/>
    </row>
    <row r="80" spans="1:18" ht="15" customHeight="1" x14ac:dyDescent="0.25">
      <c r="A80" s="2" t="s">
        <v>56</v>
      </c>
      <c r="B80" s="29">
        <v>43</v>
      </c>
      <c r="C80" s="29">
        <v>39</v>
      </c>
      <c r="D80" s="29">
        <v>51</v>
      </c>
      <c r="E80" s="29">
        <v>64</v>
      </c>
      <c r="F80" s="29">
        <v>61</v>
      </c>
      <c r="G80" s="29">
        <v>76</v>
      </c>
      <c r="H80" s="29">
        <v>79</v>
      </c>
      <c r="I80" s="29">
        <v>65</v>
      </c>
      <c r="J80" s="29">
        <v>59</v>
      </c>
      <c r="K80" s="29">
        <v>68</v>
      </c>
      <c r="L80" s="29">
        <v>54</v>
      </c>
      <c r="M80" s="29">
        <f>'[2]6+ Months Inactive by County'!$C$32</f>
        <v>26</v>
      </c>
      <c r="N80" s="24">
        <f t="shared" si="20"/>
        <v>-17</v>
      </c>
      <c r="O80" s="16">
        <f t="shared" si="21"/>
        <v>-0.39534883720930231</v>
      </c>
      <c r="P80" s="33"/>
      <c r="Q80" s="34"/>
      <c r="R80" s="35"/>
    </row>
    <row r="81" spans="1:18" ht="15" customHeight="1" x14ac:dyDescent="0.25">
      <c r="A81" s="2" t="s">
        <v>27</v>
      </c>
      <c r="B81" s="24">
        <v>146</v>
      </c>
      <c r="C81" s="24">
        <v>145</v>
      </c>
      <c r="D81" s="24">
        <v>128</v>
      </c>
      <c r="E81" s="24">
        <v>128</v>
      </c>
      <c r="F81" s="24">
        <v>128</v>
      </c>
      <c r="G81" s="24">
        <v>128</v>
      </c>
      <c r="H81" s="24">
        <v>126</v>
      </c>
      <c r="I81" s="24">
        <v>125</v>
      </c>
      <c r="J81" s="24">
        <v>126</v>
      </c>
      <c r="K81" s="24">
        <v>126</v>
      </c>
      <c r="L81" s="24">
        <v>127</v>
      </c>
      <c r="M81" s="24">
        <f>'[8]5th Circuit Summary 06.18'!$H$18</f>
        <v>125</v>
      </c>
      <c r="N81" s="24">
        <f t="shared" si="20"/>
        <v>-21</v>
      </c>
      <c r="O81" s="16">
        <f t="shared" si="21"/>
        <v>-0.14383561643835616</v>
      </c>
      <c r="P81" s="33"/>
    </row>
    <row r="82" spans="1:18" ht="15" customHeight="1" x14ac:dyDescent="0.25">
      <c r="A82" s="2" t="s">
        <v>29</v>
      </c>
      <c r="B82" s="24">
        <v>759</v>
      </c>
      <c r="C82" s="24">
        <v>776</v>
      </c>
      <c r="D82" s="24">
        <v>753</v>
      </c>
      <c r="E82" s="24">
        <v>779</v>
      </c>
      <c r="F82" s="24">
        <v>793</v>
      </c>
      <c r="G82" s="24">
        <v>787</v>
      </c>
      <c r="H82" s="24">
        <v>783</v>
      </c>
      <c r="I82" s="24">
        <v>799</v>
      </c>
      <c r="J82" s="24">
        <v>811</v>
      </c>
      <c r="K82" s="24">
        <v>789</v>
      </c>
      <c r="L82" s="24">
        <v>791</v>
      </c>
      <c r="M82" s="24">
        <f>M77+M78+M81</f>
        <v>768</v>
      </c>
      <c r="N82" s="24">
        <f t="shared" si="20"/>
        <v>9</v>
      </c>
      <c r="O82" s="16">
        <f t="shared" si="21"/>
        <v>1.1857707509881422E-2</v>
      </c>
      <c r="P82" s="33"/>
    </row>
    <row r="83" spans="1:18" ht="15" customHeight="1" x14ac:dyDescent="0.25">
      <c r="A83" s="2" t="s">
        <v>47</v>
      </c>
      <c r="B83" s="24">
        <v>200</v>
      </c>
      <c r="C83" s="24">
        <v>193</v>
      </c>
      <c r="D83" s="24">
        <v>201</v>
      </c>
      <c r="E83" s="24">
        <v>185</v>
      </c>
      <c r="F83" s="24">
        <v>182</v>
      </c>
      <c r="G83" s="24">
        <v>219</v>
      </c>
      <c r="H83" s="24">
        <v>201</v>
      </c>
      <c r="I83" s="24">
        <v>180</v>
      </c>
      <c r="J83" s="24">
        <v>192</v>
      </c>
      <c r="K83" s="24">
        <v>198</v>
      </c>
      <c r="L83" s="24">
        <v>228</v>
      </c>
      <c r="M83" s="24">
        <f>'[8]5th Circuit Summary 06.18'!$B$9</f>
        <v>243</v>
      </c>
      <c r="N83" s="24">
        <f t="shared" si="20"/>
        <v>43</v>
      </c>
      <c r="O83" s="16">
        <f t="shared" si="21"/>
        <v>0.215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1339</v>
      </c>
      <c r="C84" s="24">
        <v>1342</v>
      </c>
      <c r="D84" s="24">
        <v>1338</v>
      </c>
      <c r="E84" s="24">
        <v>1374</v>
      </c>
      <c r="F84" s="24">
        <v>1426</v>
      </c>
      <c r="G84" s="24">
        <v>1384</v>
      </c>
      <c r="H84" s="24">
        <v>1379</v>
      </c>
      <c r="I84" s="24">
        <v>1395</v>
      </c>
      <c r="J84" s="24">
        <v>1381</v>
      </c>
      <c r="K84" s="24">
        <v>1374</v>
      </c>
      <c r="L84" s="24">
        <v>1359</v>
      </c>
      <c r="M84" s="24">
        <f>'[8]5th Circuit Summary 06.18'!$B$16</f>
        <v>1342</v>
      </c>
      <c r="N84" s="24">
        <f t="shared" si="20"/>
        <v>3</v>
      </c>
      <c r="O84" s="16">
        <f t="shared" si="21"/>
        <v>2.2404779686333084E-3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1539</v>
      </c>
      <c r="C85" s="24">
        <v>1535</v>
      </c>
      <c r="D85" s="24">
        <v>1539</v>
      </c>
      <c r="E85" s="24">
        <v>1559</v>
      </c>
      <c r="F85" s="24">
        <v>1608</v>
      </c>
      <c r="G85" s="24">
        <v>1603</v>
      </c>
      <c r="H85" s="24">
        <v>1580</v>
      </c>
      <c r="I85" s="24">
        <v>1575</v>
      </c>
      <c r="J85" s="24">
        <v>1573</v>
      </c>
      <c r="K85" s="24">
        <v>1572</v>
      </c>
      <c r="L85" s="24">
        <v>1587</v>
      </c>
      <c r="M85" s="24">
        <f t="shared" ref="M85" si="23">SUM(M83:M84)</f>
        <v>1585</v>
      </c>
      <c r="N85" s="24">
        <f t="shared" si="20"/>
        <v>46</v>
      </c>
      <c r="O85" s="16">
        <f t="shared" si="21"/>
        <v>2.9889538661468484E-2</v>
      </c>
      <c r="P85" s="33"/>
      <c r="Q85" s="32">
        <f>SUM(B90:M90)/12</f>
        <v>12.583333333333334</v>
      </c>
      <c r="R85" s="33">
        <f>M79/R78</f>
        <v>0.98923076923076925</v>
      </c>
    </row>
    <row r="86" spans="1:18" ht="15" customHeight="1" x14ac:dyDescent="0.2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  <c r="M86" s="72"/>
      <c r="N86" s="72"/>
      <c r="O86" s="72"/>
      <c r="R86" s="21"/>
    </row>
    <row r="87" spans="1:18" ht="15" customHeight="1" x14ac:dyDescent="0.25">
      <c r="A87" s="2" t="s">
        <v>54</v>
      </c>
      <c r="B87" s="24">
        <v>2996</v>
      </c>
      <c r="C87" s="24">
        <v>2957</v>
      </c>
      <c r="D87" s="24">
        <v>2909</v>
      </c>
      <c r="E87" s="24">
        <v>2902</v>
      </c>
      <c r="F87" s="24">
        <v>2946</v>
      </c>
      <c r="G87" s="24">
        <v>2899</v>
      </c>
      <c r="H87" s="24">
        <v>2908</v>
      </c>
      <c r="I87" s="24">
        <v>2905</v>
      </c>
      <c r="J87" s="24">
        <v>2856</v>
      </c>
      <c r="K87" s="24">
        <v>2826</v>
      </c>
      <c r="L87" s="24">
        <v>2762</v>
      </c>
      <c r="M87" s="24">
        <f>'[3]Rolling 12 Mos Total Children'!$M$8</f>
        <v>2698</v>
      </c>
      <c r="N87" s="24">
        <f>M87-B87</f>
        <v>-298</v>
      </c>
      <c r="O87" s="16">
        <f>+N87/$B87</f>
        <v>-9.9465954606141521E-2</v>
      </c>
      <c r="R87" s="21"/>
    </row>
    <row r="88" spans="1:18" ht="15" customHeight="1" x14ac:dyDescent="0.25">
      <c r="A88" s="2" t="s">
        <v>55</v>
      </c>
      <c r="B88" s="24">
        <v>906</v>
      </c>
      <c r="C88" s="24">
        <v>917</v>
      </c>
      <c r="D88" s="24">
        <v>907</v>
      </c>
      <c r="E88" s="24">
        <v>919</v>
      </c>
      <c r="F88" s="24">
        <v>923</v>
      </c>
      <c r="G88" s="24">
        <v>905</v>
      </c>
      <c r="H88" s="24">
        <v>889</v>
      </c>
      <c r="I88" s="24">
        <v>891</v>
      </c>
      <c r="J88" s="24">
        <v>885</v>
      </c>
      <c r="K88" s="24">
        <v>880</v>
      </c>
      <c r="L88" s="24">
        <v>874</v>
      </c>
      <c r="M88" s="24">
        <f>'[3]Rolling 12 Mos Total Volunteers'!$M$8</f>
        <v>873</v>
      </c>
      <c r="N88" s="52">
        <f>M88-B88</f>
        <v>-33</v>
      </c>
      <c r="O88" s="16">
        <f>+N88/$B88</f>
        <v>-3.6423841059602648E-2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10</v>
      </c>
      <c r="C90" s="24">
        <v>17</v>
      </c>
      <c r="D90" s="24">
        <v>2</v>
      </c>
      <c r="E90" s="24">
        <v>27</v>
      </c>
      <c r="F90" s="24">
        <v>16</v>
      </c>
      <c r="G90" s="24">
        <v>2</v>
      </c>
      <c r="H90" s="24">
        <v>5</v>
      </c>
      <c r="I90" s="24">
        <v>21</v>
      </c>
      <c r="J90" s="24">
        <v>16</v>
      </c>
      <c r="K90" s="24">
        <v>10</v>
      </c>
      <c r="L90" s="24">
        <v>8</v>
      </c>
      <c r="M90" s="24">
        <f>'[8]5th Circuit Summary 06.18'!$H$19</f>
        <v>17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0</v>
      </c>
      <c r="C91" s="24">
        <v>9</v>
      </c>
      <c r="D91" s="24">
        <v>0</v>
      </c>
      <c r="E91" s="24">
        <v>0</v>
      </c>
      <c r="F91" s="24">
        <v>8</v>
      </c>
      <c r="G91" s="24">
        <v>7</v>
      </c>
      <c r="H91" s="24">
        <v>4</v>
      </c>
      <c r="I91" s="24">
        <v>2</v>
      </c>
      <c r="J91" s="24">
        <v>32</v>
      </c>
      <c r="K91" s="24">
        <v>5</v>
      </c>
      <c r="L91" s="24">
        <v>37</v>
      </c>
      <c r="M91" s="24">
        <f>'[8]5th Circuit Summary 06.18'!$H$20</f>
        <v>30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2.1843393148450243</v>
      </c>
      <c r="C92" s="26">
        <v>2.126782884310618</v>
      </c>
      <c r="D92" s="26">
        <v>2.1408</v>
      </c>
      <c r="E92" s="26">
        <v>2.1105990783410138</v>
      </c>
      <c r="F92" s="26">
        <v>2.1443609022556389</v>
      </c>
      <c r="G92" s="26">
        <v>2.1001517450682852</v>
      </c>
      <c r="H92" s="26">
        <v>2.0989345509893456</v>
      </c>
      <c r="I92" s="26">
        <v>2.0697329376854601</v>
      </c>
      <c r="J92" s="26">
        <v>2.0160583941605839</v>
      </c>
      <c r="K92" s="26">
        <v>2.0723981900452491</v>
      </c>
      <c r="L92" s="26">
        <v>2.0466867469879517</v>
      </c>
      <c r="M92" s="26">
        <f t="shared" ref="M92" si="24">+M84/M79</f>
        <v>2.0870917573872472</v>
      </c>
      <c r="N92" s="26"/>
      <c r="O92" s="16"/>
      <c r="P92" s="33"/>
      <c r="Q92" s="32">
        <f>SUM(B91:M91)/12</f>
        <v>11.166666666666666</v>
      </c>
      <c r="R92" s="54">
        <f>[4]Sheet1!$O$7</f>
        <v>0.79616858237547894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5"/>
      <c r="M93" s="25"/>
      <c r="R93" s="16"/>
    </row>
    <row r="94" spans="1:18" ht="45" x14ac:dyDescent="0.25">
      <c r="A94" s="7" t="s">
        <v>8</v>
      </c>
      <c r="B94" s="4" t="s">
        <v>59</v>
      </c>
      <c r="C94" s="4" t="s">
        <v>60</v>
      </c>
      <c r="D94" s="4" t="s">
        <v>61</v>
      </c>
      <c r="E94" s="4" t="s">
        <v>63</v>
      </c>
      <c r="F94" s="4" t="s">
        <v>64</v>
      </c>
      <c r="G94" s="4" t="s">
        <v>65</v>
      </c>
      <c r="H94" s="4" t="s">
        <v>66</v>
      </c>
      <c r="I94" s="4" t="s">
        <v>67</v>
      </c>
      <c r="J94" s="4" t="s">
        <v>68</v>
      </c>
      <c r="K94" s="4" t="s">
        <v>69</v>
      </c>
      <c r="L94" s="76" t="s">
        <v>70</v>
      </c>
      <c r="M94" s="76" t="s">
        <v>72</v>
      </c>
      <c r="N94" s="63" t="s">
        <v>52</v>
      </c>
      <c r="O94" s="64" t="s">
        <v>53</v>
      </c>
      <c r="P94" s="15"/>
      <c r="Q94" s="15" t="s">
        <v>36</v>
      </c>
      <c r="R94" s="93" t="s">
        <v>62</v>
      </c>
    </row>
    <row r="95" spans="1:18" ht="15" customHeight="1" x14ac:dyDescent="0.25">
      <c r="A95" s="2" t="s">
        <v>0</v>
      </c>
      <c r="B95" s="24">
        <v>391</v>
      </c>
      <c r="C95" s="24">
        <v>391</v>
      </c>
      <c r="D95" s="24">
        <v>381</v>
      </c>
      <c r="E95" s="24">
        <v>393</v>
      </c>
      <c r="F95" s="24">
        <v>392</v>
      </c>
      <c r="G95" s="24">
        <v>388</v>
      </c>
      <c r="H95" s="24">
        <v>401</v>
      </c>
      <c r="I95" s="24">
        <v>399</v>
      </c>
      <c r="J95" s="24">
        <v>397</v>
      </c>
      <c r="K95" s="24">
        <v>406</v>
      </c>
      <c r="L95" s="24">
        <v>406</v>
      </c>
      <c r="M95" s="24">
        <f>'[9]7th Circuit Summary 06.18'!$H$16</f>
        <v>396</v>
      </c>
      <c r="N95" s="24">
        <f t="shared" ref="N95:N103" si="25">M95-B95</f>
        <v>5</v>
      </c>
      <c r="O95" s="16">
        <f t="shared" ref="O95:O103" si="26">+N95/$B95</f>
        <v>1.278772378516624E-2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93</v>
      </c>
      <c r="C96" s="24">
        <v>99</v>
      </c>
      <c r="D96" s="24">
        <v>94</v>
      </c>
      <c r="E96" s="24">
        <v>109</v>
      </c>
      <c r="F96" s="24">
        <v>93</v>
      </c>
      <c r="G96" s="24">
        <v>106</v>
      </c>
      <c r="H96" s="24">
        <v>99</v>
      </c>
      <c r="I96" s="24">
        <v>109</v>
      </c>
      <c r="J96" s="24">
        <v>97</v>
      </c>
      <c r="K96" s="24">
        <v>101</v>
      </c>
      <c r="L96" s="24">
        <v>99</v>
      </c>
      <c r="M96" s="24">
        <f>'[9]7th Circuit Summary 06.18'!$G$17</f>
        <v>108</v>
      </c>
      <c r="N96" s="24">
        <f t="shared" si="25"/>
        <v>15</v>
      </c>
      <c r="O96" s="16">
        <f t="shared" si="26"/>
        <v>0.16129032258064516</v>
      </c>
      <c r="P96" s="33"/>
      <c r="Q96" s="33">
        <f>1-M96/M97</f>
        <v>0.7857142857142857</v>
      </c>
      <c r="R96" s="52">
        <v>527</v>
      </c>
    </row>
    <row r="97" spans="1:18" ht="15" customHeight="1" x14ac:dyDescent="0.25">
      <c r="A97" s="2" t="s">
        <v>34</v>
      </c>
      <c r="B97" s="29">
        <v>484</v>
      </c>
      <c r="C97" s="29">
        <v>490</v>
      </c>
      <c r="D97" s="29">
        <v>475</v>
      </c>
      <c r="E97" s="29">
        <v>502</v>
      </c>
      <c r="F97" s="29">
        <v>485</v>
      </c>
      <c r="G97" s="29">
        <v>494</v>
      </c>
      <c r="H97" s="29">
        <v>500</v>
      </c>
      <c r="I97" s="29">
        <v>508</v>
      </c>
      <c r="J97" s="29">
        <v>494</v>
      </c>
      <c r="K97" s="29">
        <v>507</v>
      </c>
      <c r="L97" s="29">
        <v>505</v>
      </c>
      <c r="M97" s="29">
        <f t="shared" ref="M97" si="27">SUM(M95:M96)</f>
        <v>504</v>
      </c>
      <c r="N97" s="24">
        <f t="shared" si="25"/>
        <v>20</v>
      </c>
      <c r="O97" s="16">
        <f t="shared" si="26"/>
        <v>4.1322314049586778E-2</v>
      </c>
      <c r="P97" s="33"/>
      <c r="Q97" s="34"/>
      <c r="R97" s="35"/>
    </row>
    <row r="98" spans="1:18" ht="15" customHeight="1" x14ac:dyDescent="0.25">
      <c r="A98" s="2" t="s">
        <v>56</v>
      </c>
      <c r="B98" s="29">
        <v>23</v>
      </c>
      <c r="C98" s="29">
        <v>21</v>
      </c>
      <c r="D98" s="29">
        <v>30</v>
      </c>
      <c r="E98" s="29">
        <v>25</v>
      </c>
      <c r="F98" s="29">
        <v>33</v>
      </c>
      <c r="G98" s="29">
        <v>36</v>
      </c>
      <c r="H98" s="29">
        <v>33</v>
      </c>
      <c r="I98" s="29">
        <v>39</v>
      </c>
      <c r="J98" s="29">
        <v>43</v>
      </c>
      <c r="K98" s="29">
        <v>39</v>
      </c>
      <c r="L98" s="29">
        <v>47</v>
      </c>
      <c r="M98" s="29">
        <f>'[2]6+ Months Inactive by County'!$C$40</f>
        <v>43</v>
      </c>
      <c r="N98" s="24">
        <f t="shared" si="25"/>
        <v>20</v>
      </c>
      <c r="O98" s="16">
        <f t="shared" si="26"/>
        <v>0.86956521739130432</v>
      </c>
      <c r="P98" s="33"/>
      <c r="Q98" s="34"/>
      <c r="R98" s="35"/>
    </row>
    <row r="99" spans="1:18" ht="15" customHeight="1" x14ac:dyDescent="0.25">
      <c r="A99" s="2" t="s">
        <v>27</v>
      </c>
      <c r="B99" s="24">
        <v>22</v>
      </c>
      <c r="C99" s="24">
        <v>20</v>
      </c>
      <c r="D99" s="24">
        <v>20</v>
      </c>
      <c r="E99" s="24">
        <v>18</v>
      </c>
      <c r="F99" s="24">
        <v>18</v>
      </c>
      <c r="G99" s="24">
        <v>18</v>
      </c>
      <c r="H99" s="24">
        <v>15</v>
      </c>
      <c r="I99" s="24">
        <v>15</v>
      </c>
      <c r="J99" s="24">
        <v>14</v>
      </c>
      <c r="K99" s="24">
        <v>14</v>
      </c>
      <c r="L99" s="24">
        <v>14</v>
      </c>
      <c r="M99" s="24">
        <f>'[9]7th Circuit Summary 06.18'!$H$18</f>
        <v>13</v>
      </c>
      <c r="N99" s="24">
        <f t="shared" si="25"/>
        <v>-9</v>
      </c>
      <c r="O99" s="16">
        <f t="shared" si="26"/>
        <v>-0.40909090909090912</v>
      </c>
      <c r="P99" s="33"/>
    </row>
    <row r="100" spans="1:18" ht="15" customHeight="1" x14ac:dyDescent="0.25">
      <c r="A100" s="2" t="s">
        <v>29</v>
      </c>
      <c r="B100" s="24">
        <v>506</v>
      </c>
      <c r="C100" s="24">
        <v>510</v>
      </c>
      <c r="D100" s="24">
        <v>495</v>
      </c>
      <c r="E100" s="24">
        <v>520</v>
      </c>
      <c r="F100" s="24">
        <v>503</v>
      </c>
      <c r="G100" s="24">
        <v>512</v>
      </c>
      <c r="H100" s="24">
        <v>515</v>
      </c>
      <c r="I100" s="24">
        <v>523</v>
      </c>
      <c r="J100" s="24">
        <v>508</v>
      </c>
      <c r="K100" s="24">
        <v>521</v>
      </c>
      <c r="L100" s="24">
        <v>519</v>
      </c>
      <c r="M100" s="24">
        <f>M95+M96+M99</f>
        <v>517</v>
      </c>
      <c r="N100" s="24">
        <f t="shared" si="25"/>
        <v>11</v>
      </c>
      <c r="O100" s="16">
        <f t="shared" si="26"/>
        <v>2.1739130434782608E-2</v>
      </c>
      <c r="P100" s="33"/>
    </row>
    <row r="101" spans="1:18" ht="15" customHeight="1" x14ac:dyDescent="0.25">
      <c r="A101" s="2" t="s">
        <v>47</v>
      </c>
      <c r="B101" s="24">
        <v>252</v>
      </c>
      <c r="C101" s="24">
        <v>244</v>
      </c>
      <c r="D101" s="24">
        <v>266</v>
      </c>
      <c r="E101" s="24">
        <v>269</v>
      </c>
      <c r="F101" s="24">
        <v>248</v>
      </c>
      <c r="G101" s="24">
        <v>277</v>
      </c>
      <c r="H101" s="24">
        <v>280</v>
      </c>
      <c r="I101" s="24">
        <v>253</v>
      </c>
      <c r="J101" s="24">
        <v>244</v>
      </c>
      <c r="K101" s="24">
        <v>250</v>
      </c>
      <c r="L101" s="24">
        <v>242</v>
      </c>
      <c r="M101" s="24">
        <f>'[9]7th Circuit Summary 06.18'!$B$9</f>
        <v>279</v>
      </c>
      <c r="N101" s="24">
        <f t="shared" si="25"/>
        <v>27</v>
      </c>
      <c r="O101" s="16">
        <f t="shared" si="26"/>
        <v>0.10714285714285714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1126</v>
      </c>
      <c r="C102" s="24">
        <v>1113</v>
      </c>
      <c r="D102" s="24">
        <v>1101</v>
      </c>
      <c r="E102" s="24">
        <v>1088</v>
      </c>
      <c r="F102" s="24">
        <v>1093</v>
      </c>
      <c r="G102" s="24">
        <v>1071</v>
      </c>
      <c r="H102" s="24">
        <v>1059</v>
      </c>
      <c r="I102" s="24">
        <v>1058</v>
      </c>
      <c r="J102" s="24">
        <v>1059</v>
      </c>
      <c r="K102" s="24">
        <v>1062</v>
      </c>
      <c r="L102" s="24">
        <v>1103</v>
      </c>
      <c r="M102" s="24">
        <f>'[9]7th Circuit Summary 06.18'!$B$16</f>
        <v>1057</v>
      </c>
      <c r="N102" s="24">
        <f t="shared" si="25"/>
        <v>-69</v>
      </c>
      <c r="O102" s="16">
        <f t="shared" si="26"/>
        <v>-6.1278863232682057E-2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1378</v>
      </c>
      <c r="C103" s="24">
        <v>1357</v>
      </c>
      <c r="D103" s="24">
        <v>1367</v>
      </c>
      <c r="E103" s="24">
        <v>1357</v>
      </c>
      <c r="F103" s="24">
        <v>1341</v>
      </c>
      <c r="G103" s="24">
        <v>1348</v>
      </c>
      <c r="H103" s="24">
        <v>1339</v>
      </c>
      <c r="I103" s="24">
        <v>1311</v>
      </c>
      <c r="J103" s="24">
        <v>1303</v>
      </c>
      <c r="K103" s="24">
        <v>1312</v>
      </c>
      <c r="L103" s="24">
        <v>1345</v>
      </c>
      <c r="M103" s="24">
        <f t="shared" ref="M103" si="28">SUM(M101:M102)</f>
        <v>1336</v>
      </c>
      <c r="N103" s="24">
        <f t="shared" si="25"/>
        <v>-42</v>
      </c>
      <c r="O103" s="16">
        <f t="shared" si="26"/>
        <v>-3.0478955007256895E-2</v>
      </c>
      <c r="P103" s="33"/>
      <c r="Q103" s="32">
        <f>SUM(B108:M108)/12</f>
        <v>12.5</v>
      </c>
      <c r="R103" s="33">
        <f>M97/R96</f>
        <v>0.9563567362428842</v>
      </c>
    </row>
    <row r="104" spans="1:18" ht="15" customHeight="1" x14ac:dyDescent="0.25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2"/>
      <c r="M104" s="72"/>
      <c r="N104" s="72"/>
      <c r="O104" s="72"/>
      <c r="R104" s="21"/>
    </row>
    <row r="105" spans="1:18" ht="15" customHeight="1" x14ac:dyDescent="0.25">
      <c r="A105" s="2" t="s">
        <v>54</v>
      </c>
      <c r="B105" s="24">
        <v>2325</v>
      </c>
      <c r="C105" s="24">
        <v>2261</v>
      </c>
      <c r="D105" s="24">
        <v>2207</v>
      </c>
      <c r="E105" s="24">
        <v>2202</v>
      </c>
      <c r="F105" s="24">
        <v>2176</v>
      </c>
      <c r="G105" s="24">
        <v>2166</v>
      </c>
      <c r="H105" s="24">
        <v>2188</v>
      </c>
      <c r="I105" s="24">
        <v>2194</v>
      </c>
      <c r="J105" s="24">
        <v>2199</v>
      </c>
      <c r="K105" s="24">
        <v>2190</v>
      </c>
      <c r="L105" s="24">
        <v>2187</v>
      </c>
      <c r="M105" s="24">
        <f>'[3]Rolling 12 Mos Total Children'!$M$10</f>
        <v>2209</v>
      </c>
      <c r="N105" s="24">
        <f>M105-B105</f>
        <v>-116</v>
      </c>
      <c r="O105" s="16">
        <f>+N105/$B105</f>
        <v>-4.9892473118279573E-2</v>
      </c>
      <c r="R105" s="21"/>
    </row>
    <row r="106" spans="1:18" ht="15" customHeight="1" x14ac:dyDescent="0.25">
      <c r="A106" s="2" t="s">
        <v>55</v>
      </c>
      <c r="B106" s="24">
        <v>616</v>
      </c>
      <c r="C106" s="24">
        <v>618</v>
      </c>
      <c r="D106" s="24">
        <v>610</v>
      </c>
      <c r="E106" s="24">
        <v>630</v>
      </c>
      <c r="F106" s="24">
        <v>639</v>
      </c>
      <c r="G106" s="24">
        <v>633</v>
      </c>
      <c r="H106" s="24">
        <v>640</v>
      </c>
      <c r="I106" s="24">
        <v>648</v>
      </c>
      <c r="J106" s="24">
        <v>632</v>
      </c>
      <c r="K106" s="24">
        <v>643</v>
      </c>
      <c r="L106" s="24">
        <v>644</v>
      </c>
      <c r="M106" s="24">
        <f>'[3]Rolling 12 Mos Total Volunteers'!$M$10</f>
        <v>642</v>
      </c>
      <c r="N106" s="52">
        <f>M106-B106</f>
        <v>26</v>
      </c>
      <c r="O106" s="16">
        <f>+N106/$B106</f>
        <v>4.2207792207792208E-2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13</v>
      </c>
      <c r="C108" s="24">
        <v>15</v>
      </c>
      <c r="D108" s="24">
        <v>0</v>
      </c>
      <c r="E108" s="24">
        <v>27</v>
      </c>
      <c r="F108" s="24">
        <v>13</v>
      </c>
      <c r="G108" s="24">
        <v>11</v>
      </c>
      <c r="H108" s="24">
        <v>19</v>
      </c>
      <c r="I108" s="24">
        <v>15</v>
      </c>
      <c r="J108" s="24">
        <v>3</v>
      </c>
      <c r="K108" s="24">
        <v>15</v>
      </c>
      <c r="L108" s="24">
        <v>12</v>
      </c>
      <c r="M108" s="24">
        <f>'[9]7th Circuit Summary 06.18'!$H$19</f>
        <v>7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2</v>
      </c>
      <c r="C109" s="24">
        <v>13</v>
      </c>
      <c r="D109" s="24">
        <v>1</v>
      </c>
      <c r="E109" s="24">
        <v>27</v>
      </c>
      <c r="F109" s="24">
        <v>1</v>
      </c>
      <c r="G109" s="24">
        <v>3</v>
      </c>
      <c r="H109" s="24">
        <v>3</v>
      </c>
      <c r="I109" s="24">
        <v>8</v>
      </c>
      <c r="J109" s="24">
        <v>3</v>
      </c>
      <c r="K109" s="24">
        <v>14</v>
      </c>
      <c r="L109" s="24">
        <v>1</v>
      </c>
      <c r="M109" s="24">
        <f>'[9]7th Circuit Summary 06.18'!$H$20</f>
        <v>6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2.3264462809917354</v>
      </c>
      <c r="C110" s="26">
        <v>2.2714285714285714</v>
      </c>
      <c r="D110" s="26">
        <v>2.3178947368421055</v>
      </c>
      <c r="E110" s="26">
        <v>2.1673306772908365</v>
      </c>
      <c r="F110" s="26">
        <v>2.2536082474226804</v>
      </c>
      <c r="G110" s="26">
        <v>2.168016194331984</v>
      </c>
      <c r="H110" s="26">
        <v>2.1179999999999999</v>
      </c>
      <c r="I110" s="26">
        <v>2.0826771653543306</v>
      </c>
      <c r="J110" s="26">
        <v>2.1437246963562755</v>
      </c>
      <c r="K110" s="26">
        <v>2.0946745562130178</v>
      </c>
      <c r="L110" s="26">
        <v>2.1841584158415843</v>
      </c>
      <c r="M110" s="26">
        <f t="shared" ref="M110" si="29">+M102/M97</f>
        <v>2.0972222222222223</v>
      </c>
      <c r="N110" s="26"/>
      <c r="O110" s="16"/>
      <c r="P110" s="33"/>
      <c r="Q110" s="32">
        <f>SUM(B109:M109)/12</f>
        <v>6.833333333333333</v>
      </c>
      <c r="R110" s="54">
        <f>[4]Sheet1!$O$9</f>
        <v>0.74781439139206451</v>
      </c>
    </row>
    <row r="111" spans="1:18" s="78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59</v>
      </c>
      <c r="C112" s="4" t="s">
        <v>60</v>
      </c>
      <c r="D112" s="4" t="s">
        <v>61</v>
      </c>
      <c r="E112" s="4" t="s">
        <v>63</v>
      </c>
      <c r="F112" s="4" t="s">
        <v>64</v>
      </c>
      <c r="G112" s="4" t="s">
        <v>65</v>
      </c>
      <c r="H112" s="4" t="s">
        <v>66</v>
      </c>
      <c r="I112" s="4" t="s">
        <v>67</v>
      </c>
      <c r="J112" s="4" t="s">
        <v>68</v>
      </c>
      <c r="K112" s="4" t="s">
        <v>69</v>
      </c>
      <c r="L112" s="76" t="s">
        <v>70</v>
      </c>
      <c r="M112" s="76" t="s">
        <v>72</v>
      </c>
      <c r="N112" s="63" t="s">
        <v>52</v>
      </c>
      <c r="O112" s="64" t="s">
        <v>53</v>
      </c>
      <c r="P112" s="15"/>
      <c r="Q112" s="15" t="s">
        <v>36</v>
      </c>
      <c r="R112" s="93" t="s">
        <v>62</v>
      </c>
    </row>
    <row r="113" spans="1:18" ht="15" customHeight="1" x14ac:dyDescent="0.25">
      <c r="A113" s="2" t="s">
        <v>0</v>
      </c>
      <c r="B113" s="24">
        <v>275</v>
      </c>
      <c r="C113" s="24">
        <v>284</v>
      </c>
      <c r="D113" s="24">
        <v>273</v>
      </c>
      <c r="E113" s="24">
        <v>275</v>
      </c>
      <c r="F113" s="24">
        <v>282</v>
      </c>
      <c r="G113" s="24">
        <v>273</v>
      </c>
      <c r="H113" s="24">
        <v>274</v>
      </c>
      <c r="I113" s="24">
        <v>283</v>
      </c>
      <c r="J113" s="24">
        <v>280</v>
      </c>
      <c r="K113" s="24">
        <v>275</v>
      </c>
      <c r="L113" s="24">
        <v>282</v>
      </c>
      <c r="M113" s="24">
        <f>'[10]8th Circuit Summary 06.18'!$H$16</f>
        <v>275</v>
      </c>
      <c r="N113" s="24">
        <f t="shared" ref="N113:N121" si="30">M113-B113</f>
        <v>0</v>
      </c>
      <c r="O113" s="16">
        <f t="shared" ref="O113:O121" si="31">+N113/$B113</f>
        <v>0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93</v>
      </c>
      <c r="C114" s="24">
        <v>90</v>
      </c>
      <c r="D114" s="24">
        <v>89</v>
      </c>
      <c r="E114" s="24">
        <v>92</v>
      </c>
      <c r="F114" s="24">
        <v>99</v>
      </c>
      <c r="G114" s="24">
        <v>99</v>
      </c>
      <c r="H114" s="24">
        <v>95</v>
      </c>
      <c r="I114" s="24">
        <v>86</v>
      </c>
      <c r="J114" s="24">
        <v>93</v>
      </c>
      <c r="K114" s="24">
        <v>85</v>
      </c>
      <c r="L114" s="24">
        <v>83</v>
      </c>
      <c r="M114" s="24">
        <f>'[10]8th Circuit Summary 06.18'!$G$17</f>
        <v>94</v>
      </c>
      <c r="N114" s="24">
        <f t="shared" si="30"/>
        <v>1</v>
      </c>
      <c r="O114" s="16">
        <f t="shared" si="31"/>
        <v>1.0752688172043012E-2</v>
      </c>
      <c r="P114" s="33"/>
      <c r="Q114" s="33">
        <f>1-M114/M115</f>
        <v>0.74525745257452569</v>
      </c>
      <c r="R114" s="52">
        <v>350</v>
      </c>
    </row>
    <row r="115" spans="1:18" ht="15" customHeight="1" x14ac:dyDescent="0.25">
      <c r="A115" s="2" t="s">
        <v>34</v>
      </c>
      <c r="B115" s="29">
        <v>368</v>
      </c>
      <c r="C115" s="29">
        <v>374</v>
      </c>
      <c r="D115" s="29">
        <v>362</v>
      </c>
      <c r="E115" s="29">
        <v>367</v>
      </c>
      <c r="F115" s="29">
        <v>381</v>
      </c>
      <c r="G115" s="29">
        <v>372</v>
      </c>
      <c r="H115" s="29">
        <v>369</v>
      </c>
      <c r="I115" s="29">
        <v>369</v>
      </c>
      <c r="J115" s="29">
        <v>373</v>
      </c>
      <c r="K115" s="29">
        <v>360</v>
      </c>
      <c r="L115" s="29">
        <v>365</v>
      </c>
      <c r="M115" s="29">
        <f t="shared" ref="M115" si="32">SUM(M113:M114)</f>
        <v>369</v>
      </c>
      <c r="N115" s="24">
        <f t="shared" si="30"/>
        <v>1</v>
      </c>
      <c r="O115" s="16">
        <f t="shared" si="31"/>
        <v>2.717391304347826E-3</v>
      </c>
      <c r="P115" s="33"/>
      <c r="Q115" s="34"/>
      <c r="R115" s="35"/>
    </row>
    <row r="116" spans="1:18" ht="15" customHeight="1" x14ac:dyDescent="0.25">
      <c r="A116" s="2" t="s">
        <v>56</v>
      </c>
      <c r="B116" s="29">
        <v>33</v>
      </c>
      <c r="C116" s="29">
        <v>35</v>
      </c>
      <c r="D116" s="29">
        <v>42</v>
      </c>
      <c r="E116" s="29">
        <v>50</v>
      </c>
      <c r="F116" s="29">
        <v>49</v>
      </c>
      <c r="G116" s="29">
        <v>40</v>
      </c>
      <c r="H116" s="29">
        <v>32</v>
      </c>
      <c r="I116" s="29">
        <v>32</v>
      </c>
      <c r="J116" s="29">
        <v>28</v>
      </c>
      <c r="K116" s="29">
        <v>29</v>
      </c>
      <c r="L116" s="29">
        <v>24</v>
      </c>
      <c r="M116" s="29">
        <f>'[2]6+ Months Inactive by County'!$C$47</f>
        <v>28</v>
      </c>
      <c r="N116" s="24">
        <f t="shared" si="30"/>
        <v>-5</v>
      </c>
      <c r="O116" s="16">
        <f t="shared" si="31"/>
        <v>-0.15151515151515152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8</v>
      </c>
      <c r="C117" s="24">
        <v>8</v>
      </c>
      <c r="D117" s="24">
        <v>8</v>
      </c>
      <c r="E117" s="24">
        <v>8</v>
      </c>
      <c r="F117" s="24">
        <v>8</v>
      </c>
      <c r="G117" s="24">
        <v>8</v>
      </c>
      <c r="H117" s="24">
        <v>8</v>
      </c>
      <c r="I117" s="24">
        <v>7</v>
      </c>
      <c r="J117" s="24">
        <v>7</v>
      </c>
      <c r="K117" s="24">
        <v>7</v>
      </c>
      <c r="L117" s="24">
        <v>7</v>
      </c>
      <c r="M117" s="24">
        <f>'[10]8th Circuit Summary 06.18'!$H$18</f>
        <v>7</v>
      </c>
      <c r="N117" s="24">
        <f t="shared" si="30"/>
        <v>-1</v>
      </c>
      <c r="O117" s="16">
        <f t="shared" si="31"/>
        <v>-0.125</v>
      </c>
      <c r="P117" s="33"/>
    </row>
    <row r="118" spans="1:18" ht="15" customHeight="1" x14ac:dyDescent="0.25">
      <c r="A118" s="2" t="s">
        <v>29</v>
      </c>
      <c r="B118" s="24">
        <v>376</v>
      </c>
      <c r="C118" s="24">
        <v>382</v>
      </c>
      <c r="D118" s="24">
        <v>370</v>
      </c>
      <c r="E118" s="24">
        <v>375</v>
      </c>
      <c r="F118" s="24">
        <v>389</v>
      </c>
      <c r="G118" s="24">
        <v>380</v>
      </c>
      <c r="H118" s="24">
        <v>377</v>
      </c>
      <c r="I118" s="24">
        <v>376</v>
      </c>
      <c r="J118" s="24">
        <v>380</v>
      </c>
      <c r="K118" s="24">
        <v>367</v>
      </c>
      <c r="L118" s="24">
        <v>372</v>
      </c>
      <c r="M118" s="24">
        <f>M113+M114+M117</f>
        <v>376</v>
      </c>
      <c r="N118" s="24">
        <f t="shared" si="30"/>
        <v>0</v>
      </c>
      <c r="O118" s="16">
        <f t="shared" si="31"/>
        <v>0</v>
      </c>
      <c r="P118" s="33"/>
    </row>
    <row r="119" spans="1:18" ht="15" customHeight="1" x14ac:dyDescent="0.25">
      <c r="A119" s="2" t="s">
        <v>47</v>
      </c>
      <c r="B119" s="24">
        <v>77</v>
      </c>
      <c r="C119" s="24">
        <v>61</v>
      </c>
      <c r="D119" s="24">
        <v>64</v>
      </c>
      <c r="E119" s="24">
        <v>56</v>
      </c>
      <c r="F119" s="24">
        <v>51</v>
      </c>
      <c r="G119" s="24">
        <v>52</v>
      </c>
      <c r="H119" s="24">
        <v>44</v>
      </c>
      <c r="I119" s="24">
        <v>50</v>
      </c>
      <c r="J119" s="24">
        <v>63</v>
      </c>
      <c r="K119" s="24">
        <v>53</v>
      </c>
      <c r="L119" s="24">
        <v>57</v>
      </c>
      <c r="M119" s="24">
        <f>'[10]8th Circuit Summary 06.18'!$B$9</f>
        <v>73</v>
      </c>
      <c r="N119" s="24">
        <f t="shared" si="30"/>
        <v>-4</v>
      </c>
      <c r="O119" s="16">
        <f t="shared" si="31"/>
        <v>-5.1948051948051951E-2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512</v>
      </c>
      <c r="C120" s="24">
        <v>525</v>
      </c>
      <c r="D120" s="24">
        <v>498</v>
      </c>
      <c r="E120" s="24">
        <v>497</v>
      </c>
      <c r="F120" s="24">
        <v>506</v>
      </c>
      <c r="G120" s="24">
        <v>479</v>
      </c>
      <c r="H120" s="24">
        <v>488</v>
      </c>
      <c r="I120" s="24">
        <v>480</v>
      </c>
      <c r="J120" s="24">
        <v>470</v>
      </c>
      <c r="K120" s="24">
        <v>470</v>
      </c>
      <c r="L120" s="24">
        <v>457</v>
      </c>
      <c r="M120" s="24">
        <f>'[10]8th Circuit Summary 06.18'!$B$16</f>
        <v>462</v>
      </c>
      <c r="N120" s="24">
        <f t="shared" si="30"/>
        <v>-50</v>
      </c>
      <c r="O120" s="16">
        <f t="shared" si="31"/>
        <v>-9.765625E-2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589</v>
      </c>
      <c r="C121" s="24">
        <v>586</v>
      </c>
      <c r="D121" s="24">
        <v>562</v>
      </c>
      <c r="E121" s="24">
        <v>553</v>
      </c>
      <c r="F121" s="24">
        <v>557</v>
      </c>
      <c r="G121" s="24">
        <v>531</v>
      </c>
      <c r="H121" s="24">
        <v>532</v>
      </c>
      <c r="I121" s="24">
        <v>530</v>
      </c>
      <c r="J121" s="24">
        <v>533</v>
      </c>
      <c r="K121" s="24">
        <v>523</v>
      </c>
      <c r="L121" s="24">
        <v>514</v>
      </c>
      <c r="M121" s="24">
        <f t="shared" ref="M121" si="33">SUM(M119:M120)</f>
        <v>535</v>
      </c>
      <c r="N121" s="24">
        <f t="shared" si="30"/>
        <v>-54</v>
      </c>
      <c r="O121" s="16">
        <f t="shared" si="31"/>
        <v>-9.1680814940577254E-2</v>
      </c>
      <c r="P121" s="33"/>
      <c r="Q121" s="32">
        <f>SUM(B126:M126)/12</f>
        <v>10.25</v>
      </c>
      <c r="R121" s="33">
        <f>M115/R114</f>
        <v>1.0542857142857143</v>
      </c>
    </row>
    <row r="122" spans="1:18" ht="15" customHeigh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2"/>
      <c r="M122" s="72"/>
      <c r="N122" s="72"/>
      <c r="O122" s="72"/>
      <c r="R122" s="21"/>
    </row>
    <row r="123" spans="1:18" ht="15" customHeight="1" x14ac:dyDescent="0.25">
      <c r="A123" s="2" t="s">
        <v>54</v>
      </c>
      <c r="B123" s="24">
        <v>1004</v>
      </c>
      <c r="C123" s="24">
        <v>1002</v>
      </c>
      <c r="D123" s="24">
        <v>987</v>
      </c>
      <c r="E123" s="24">
        <v>982</v>
      </c>
      <c r="F123" s="24">
        <v>973</v>
      </c>
      <c r="G123" s="24">
        <v>954</v>
      </c>
      <c r="H123" s="24">
        <v>976</v>
      </c>
      <c r="I123" s="24">
        <v>990</v>
      </c>
      <c r="J123" s="24">
        <v>991</v>
      </c>
      <c r="K123" s="24">
        <v>983</v>
      </c>
      <c r="L123" s="24">
        <v>980</v>
      </c>
      <c r="M123" s="24">
        <f>'[3]Rolling 12 Mos Total Children'!$M$11</f>
        <v>964</v>
      </c>
      <c r="N123" s="24">
        <f>M123-B123</f>
        <v>-40</v>
      </c>
      <c r="O123" s="16">
        <f>+N123/$B123</f>
        <v>-3.9840637450199202E-2</v>
      </c>
      <c r="R123" s="21"/>
    </row>
    <row r="124" spans="1:18" ht="15" customHeight="1" x14ac:dyDescent="0.25">
      <c r="A124" s="2" t="s">
        <v>55</v>
      </c>
      <c r="B124" s="24">
        <v>442</v>
      </c>
      <c r="C124" s="24">
        <v>449</v>
      </c>
      <c r="D124" s="24">
        <v>443</v>
      </c>
      <c r="E124" s="24">
        <v>457</v>
      </c>
      <c r="F124" s="24">
        <v>472</v>
      </c>
      <c r="G124" s="24">
        <v>471</v>
      </c>
      <c r="H124" s="24">
        <v>475</v>
      </c>
      <c r="I124" s="24">
        <v>488</v>
      </c>
      <c r="J124" s="24">
        <v>486</v>
      </c>
      <c r="K124" s="24">
        <v>479</v>
      </c>
      <c r="L124" s="24">
        <v>491</v>
      </c>
      <c r="M124" s="24">
        <f>'[3]Rolling 12 Mos Total Volunteers'!$M$11</f>
        <v>493</v>
      </c>
      <c r="N124" s="52">
        <f>M124-B124</f>
        <v>51</v>
      </c>
      <c r="O124" s="16">
        <f>+N124/$B124</f>
        <v>0.11538461538461539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7</v>
      </c>
      <c r="C126" s="24">
        <v>14</v>
      </c>
      <c r="D126" s="24">
        <v>0</v>
      </c>
      <c r="E126" s="24">
        <v>13</v>
      </c>
      <c r="F126" s="24">
        <v>18</v>
      </c>
      <c r="G126" s="24">
        <v>0</v>
      </c>
      <c r="H126" s="24">
        <v>15</v>
      </c>
      <c r="I126" s="24">
        <v>13</v>
      </c>
      <c r="J126" s="24">
        <v>14</v>
      </c>
      <c r="K126" s="24">
        <v>5</v>
      </c>
      <c r="L126" s="24">
        <v>11</v>
      </c>
      <c r="M126" s="24">
        <f>'[10]8th Circuit Summary 06.18'!$H$19</f>
        <v>13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9</v>
      </c>
      <c r="C127" s="24">
        <v>10</v>
      </c>
      <c r="D127" s="24">
        <v>10</v>
      </c>
      <c r="E127" s="24">
        <v>4</v>
      </c>
      <c r="F127" s="24">
        <v>11</v>
      </c>
      <c r="G127" s="24">
        <v>17</v>
      </c>
      <c r="H127" s="24">
        <v>13</v>
      </c>
      <c r="I127" s="24">
        <v>10</v>
      </c>
      <c r="J127" s="24">
        <v>17</v>
      </c>
      <c r="K127" s="24">
        <v>7</v>
      </c>
      <c r="L127" s="24">
        <v>9</v>
      </c>
      <c r="M127" s="24">
        <f>'[10]8th Circuit Summary 06.18'!$H$20</f>
        <v>12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1.3913043478260869</v>
      </c>
      <c r="C128" s="26">
        <v>1.4037433155080214</v>
      </c>
      <c r="D128" s="26">
        <v>1.3756906077348066</v>
      </c>
      <c r="E128" s="26">
        <v>1.3542234332425067</v>
      </c>
      <c r="F128" s="26">
        <v>1.3280839895013123</v>
      </c>
      <c r="G128" s="26">
        <v>1.2876344086021505</v>
      </c>
      <c r="H128" s="26">
        <v>1.3224932249322494</v>
      </c>
      <c r="I128" s="26">
        <v>1.3008130081300813</v>
      </c>
      <c r="J128" s="26">
        <v>1.260053619302949</v>
      </c>
      <c r="K128" s="26">
        <v>1.3055555555555556</v>
      </c>
      <c r="L128" s="26">
        <v>1.252054794520548</v>
      </c>
      <c r="M128" s="26">
        <f t="shared" ref="M128" si="34">+M120/M115</f>
        <v>1.2520325203252032</v>
      </c>
      <c r="N128" s="26"/>
      <c r="O128" s="16"/>
      <c r="P128" s="33"/>
      <c r="Q128" s="32">
        <f>SUM(B127:M127)/12</f>
        <v>10.75</v>
      </c>
      <c r="R128" s="54">
        <f>[4]Sheet1!$O$10</f>
        <v>0.65319485211108597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5"/>
      <c r="M129" s="25"/>
      <c r="R129" s="16"/>
    </row>
    <row r="130" spans="1:18" ht="45" x14ac:dyDescent="0.25">
      <c r="A130" s="7" t="s">
        <v>21</v>
      </c>
      <c r="B130" s="4" t="s">
        <v>59</v>
      </c>
      <c r="C130" s="4" t="s">
        <v>60</v>
      </c>
      <c r="D130" s="4" t="s">
        <v>61</v>
      </c>
      <c r="E130" s="4" t="s">
        <v>63</v>
      </c>
      <c r="F130" s="4" t="s">
        <v>64</v>
      </c>
      <c r="G130" s="4" t="s">
        <v>65</v>
      </c>
      <c r="H130" s="4" t="s">
        <v>66</v>
      </c>
      <c r="I130" s="4" t="s">
        <v>67</v>
      </c>
      <c r="J130" s="4" t="s">
        <v>68</v>
      </c>
      <c r="K130" s="4" t="s">
        <v>69</v>
      </c>
      <c r="L130" s="76" t="s">
        <v>70</v>
      </c>
      <c r="M130" s="76" t="s">
        <v>72</v>
      </c>
      <c r="N130" s="63" t="s">
        <v>52</v>
      </c>
      <c r="O130" s="64" t="s">
        <v>53</v>
      </c>
      <c r="P130" s="15"/>
      <c r="Q130" s="15" t="s">
        <v>36</v>
      </c>
      <c r="R130" s="93" t="s">
        <v>62</v>
      </c>
    </row>
    <row r="131" spans="1:18" ht="15" customHeight="1" x14ac:dyDescent="0.25">
      <c r="A131" s="2" t="s">
        <v>0</v>
      </c>
      <c r="B131" s="24">
        <v>230</v>
      </c>
      <c r="C131" s="24">
        <v>225</v>
      </c>
      <c r="D131" s="24">
        <v>222</v>
      </c>
      <c r="E131" s="24">
        <v>220</v>
      </c>
      <c r="F131" s="24">
        <v>221</v>
      </c>
      <c r="G131" s="24">
        <v>220</v>
      </c>
      <c r="H131" s="24">
        <v>221</v>
      </c>
      <c r="I131" s="24">
        <v>223</v>
      </c>
      <c r="J131" s="24">
        <v>218</v>
      </c>
      <c r="K131" s="24">
        <v>223</v>
      </c>
      <c r="L131" s="24">
        <v>220</v>
      </c>
      <c r="M131" s="24">
        <f>'[11]14th Circuit Summary 06.18'!$H$16</f>
        <v>218</v>
      </c>
      <c r="N131" s="24">
        <f t="shared" ref="N131:N139" si="35">M131-B131</f>
        <v>-12</v>
      </c>
      <c r="O131" s="16">
        <f t="shared" ref="O131:O139" si="36">+N131/$B131</f>
        <v>-5.2173913043478258E-2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78</v>
      </c>
      <c r="C132" s="24">
        <v>84</v>
      </c>
      <c r="D132" s="24">
        <v>96</v>
      </c>
      <c r="E132" s="24">
        <v>94</v>
      </c>
      <c r="F132" s="24">
        <v>85</v>
      </c>
      <c r="G132" s="24">
        <v>83</v>
      </c>
      <c r="H132" s="24">
        <v>78</v>
      </c>
      <c r="I132" s="24">
        <v>68</v>
      </c>
      <c r="J132" s="24">
        <v>73</v>
      </c>
      <c r="K132" s="24">
        <v>67</v>
      </c>
      <c r="L132" s="24">
        <v>66</v>
      </c>
      <c r="M132" s="24">
        <f>'[11]14th Circuit Summary 06.18'!$G$17</f>
        <v>72</v>
      </c>
      <c r="N132" s="24">
        <f t="shared" si="35"/>
        <v>-6</v>
      </c>
      <c r="O132" s="16">
        <f t="shared" si="36"/>
        <v>-7.6923076923076927E-2</v>
      </c>
      <c r="P132" s="33"/>
      <c r="Q132" s="33">
        <f>1-M132/M133</f>
        <v>0.75172413793103443</v>
      </c>
      <c r="R132" s="52">
        <v>304</v>
      </c>
    </row>
    <row r="133" spans="1:18" ht="15" customHeight="1" x14ac:dyDescent="0.25">
      <c r="A133" s="2" t="s">
        <v>34</v>
      </c>
      <c r="B133" s="29">
        <v>308</v>
      </c>
      <c r="C133" s="29">
        <v>309</v>
      </c>
      <c r="D133" s="29">
        <v>318</v>
      </c>
      <c r="E133" s="29">
        <v>314</v>
      </c>
      <c r="F133" s="29">
        <v>306</v>
      </c>
      <c r="G133" s="29">
        <v>303</v>
      </c>
      <c r="H133" s="29">
        <v>299</v>
      </c>
      <c r="I133" s="29">
        <v>291</v>
      </c>
      <c r="J133" s="29">
        <v>291</v>
      </c>
      <c r="K133" s="29">
        <v>290</v>
      </c>
      <c r="L133" s="29">
        <v>286</v>
      </c>
      <c r="M133" s="29">
        <f t="shared" ref="M133" si="37">SUM(M131:M132)</f>
        <v>290</v>
      </c>
      <c r="N133" s="24">
        <f t="shared" si="35"/>
        <v>-18</v>
      </c>
      <c r="O133" s="16">
        <f t="shared" si="36"/>
        <v>-5.844155844155844E-2</v>
      </c>
      <c r="P133" s="33"/>
      <c r="Q133" s="34"/>
      <c r="R133" s="35"/>
    </row>
    <row r="134" spans="1:18" ht="15" customHeight="1" x14ac:dyDescent="0.25">
      <c r="A134" s="2" t="s">
        <v>56</v>
      </c>
      <c r="B134" s="29">
        <v>40</v>
      </c>
      <c r="C134" s="29">
        <v>40</v>
      </c>
      <c r="D134" s="29">
        <v>43</v>
      </c>
      <c r="E134" s="29">
        <v>39</v>
      </c>
      <c r="F134" s="29">
        <v>41</v>
      </c>
      <c r="G134" s="29">
        <v>34</v>
      </c>
      <c r="H134" s="29">
        <v>34</v>
      </c>
      <c r="I134" s="29">
        <v>36</v>
      </c>
      <c r="J134" s="29">
        <v>37</v>
      </c>
      <c r="K134" s="29">
        <v>32</v>
      </c>
      <c r="L134" s="29">
        <v>32</v>
      </c>
      <c r="M134" s="29">
        <f>'[2]6+ Months Inactive by County'!$G$23</f>
        <v>35</v>
      </c>
      <c r="N134" s="24">
        <f t="shared" si="35"/>
        <v>-5</v>
      </c>
      <c r="O134" s="16">
        <f t="shared" si="36"/>
        <v>-0.125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14</v>
      </c>
      <c r="C135" s="24">
        <v>14</v>
      </c>
      <c r="D135" s="24">
        <v>14</v>
      </c>
      <c r="E135" s="24">
        <v>16</v>
      </c>
      <c r="F135" s="24">
        <v>16</v>
      </c>
      <c r="G135" s="24">
        <v>17</v>
      </c>
      <c r="H135" s="24">
        <v>17</v>
      </c>
      <c r="I135" s="24">
        <v>17</v>
      </c>
      <c r="J135" s="24">
        <v>17</v>
      </c>
      <c r="K135" s="24">
        <v>17</v>
      </c>
      <c r="L135" s="24">
        <v>18</v>
      </c>
      <c r="M135" s="24">
        <f>'[11]14th Circuit Summary 06.18'!$H$18</f>
        <v>18</v>
      </c>
      <c r="N135" s="24">
        <f t="shared" si="35"/>
        <v>4</v>
      </c>
      <c r="O135" s="16">
        <f t="shared" si="36"/>
        <v>0.2857142857142857</v>
      </c>
      <c r="P135" s="33"/>
    </row>
    <row r="136" spans="1:18" ht="15" customHeight="1" x14ac:dyDescent="0.25">
      <c r="A136" s="2" t="s">
        <v>29</v>
      </c>
      <c r="B136" s="24">
        <v>322</v>
      </c>
      <c r="C136" s="24">
        <v>323</v>
      </c>
      <c r="D136" s="24">
        <v>332</v>
      </c>
      <c r="E136" s="24">
        <v>330</v>
      </c>
      <c r="F136" s="24">
        <v>322</v>
      </c>
      <c r="G136" s="24">
        <v>320</v>
      </c>
      <c r="H136" s="24">
        <v>316</v>
      </c>
      <c r="I136" s="24">
        <v>308</v>
      </c>
      <c r="J136" s="24">
        <v>308</v>
      </c>
      <c r="K136" s="24">
        <v>307</v>
      </c>
      <c r="L136" s="24">
        <v>304</v>
      </c>
      <c r="M136" s="24">
        <f>M131+M132+M135</f>
        <v>308</v>
      </c>
      <c r="N136" s="24">
        <f t="shared" si="35"/>
        <v>-14</v>
      </c>
      <c r="O136" s="16">
        <f t="shared" si="36"/>
        <v>-4.3478260869565216E-2</v>
      </c>
      <c r="P136" s="33"/>
    </row>
    <row r="137" spans="1:18" ht="15" customHeight="1" x14ac:dyDescent="0.25">
      <c r="A137" s="2" t="s">
        <v>47</v>
      </c>
      <c r="B137" s="24">
        <v>127</v>
      </c>
      <c r="C137" s="24">
        <v>138</v>
      </c>
      <c r="D137" s="24">
        <v>155</v>
      </c>
      <c r="E137" s="24">
        <v>143</v>
      </c>
      <c r="F137" s="24">
        <v>139</v>
      </c>
      <c r="G137" s="24">
        <v>136</v>
      </c>
      <c r="H137" s="24">
        <v>143</v>
      </c>
      <c r="I137" s="24">
        <v>151</v>
      </c>
      <c r="J137" s="24">
        <v>157</v>
      </c>
      <c r="K137" s="24">
        <v>147</v>
      </c>
      <c r="L137" s="24">
        <v>151</v>
      </c>
      <c r="M137" s="24">
        <f>'[11]14th Circuit Summary 06.18'!$B$9</f>
        <v>146</v>
      </c>
      <c r="N137" s="24">
        <f t="shared" si="35"/>
        <v>19</v>
      </c>
      <c r="O137" s="16">
        <f t="shared" si="36"/>
        <v>0.14960629921259844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554</v>
      </c>
      <c r="C138" s="24">
        <v>562</v>
      </c>
      <c r="D138" s="24">
        <v>563</v>
      </c>
      <c r="E138" s="24">
        <v>570</v>
      </c>
      <c r="F138" s="24">
        <v>577</v>
      </c>
      <c r="G138" s="24">
        <v>563</v>
      </c>
      <c r="H138" s="24">
        <v>567</v>
      </c>
      <c r="I138" s="24">
        <v>567</v>
      </c>
      <c r="J138" s="24">
        <v>576</v>
      </c>
      <c r="K138" s="24">
        <v>584</v>
      </c>
      <c r="L138" s="24">
        <v>578</v>
      </c>
      <c r="M138" s="24">
        <f>'[11]14th Circuit Summary 06.18'!$B$16</f>
        <v>573</v>
      </c>
      <c r="N138" s="24">
        <f t="shared" si="35"/>
        <v>19</v>
      </c>
      <c r="O138" s="16">
        <f t="shared" si="36"/>
        <v>3.4296028880866428E-2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681</v>
      </c>
      <c r="C139" s="24">
        <v>700</v>
      </c>
      <c r="D139" s="24">
        <v>718</v>
      </c>
      <c r="E139" s="24">
        <v>713</v>
      </c>
      <c r="F139" s="24">
        <v>716</v>
      </c>
      <c r="G139" s="24">
        <v>699</v>
      </c>
      <c r="H139" s="24">
        <v>710</v>
      </c>
      <c r="I139" s="24">
        <v>718</v>
      </c>
      <c r="J139" s="24">
        <v>733</v>
      </c>
      <c r="K139" s="24">
        <v>731</v>
      </c>
      <c r="L139" s="24">
        <v>729</v>
      </c>
      <c r="M139" s="24">
        <f t="shared" ref="M139" si="38">SUM(M137:M138)</f>
        <v>719</v>
      </c>
      <c r="N139" s="24">
        <f t="shared" si="35"/>
        <v>38</v>
      </c>
      <c r="O139" s="16">
        <f t="shared" si="36"/>
        <v>5.5800293685756244E-2</v>
      </c>
      <c r="P139" s="33"/>
      <c r="Q139" s="32">
        <f>SUM(B144:M144)/12</f>
        <v>4</v>
      </c>
      <c r="R139" s="33">
        <f>M133/R132</f>
        <v>0.95394736842105265</v>
      </c>
    </row>
    <row r="140" spans="1:18" ht="15" customHeight="1" x14ac:dyDescent="0.25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72"/>
      <c r="N140" s="72"/>
      <c r="O140" s="72"/>
      <c r="R140" s="21"/>
    </row>
    <row r="141" spans="1:18" ht="15" customHeight="1" x14ac:dyDescent="0.25">
      <c r="A141" s="2" t="s">
        <v>54</v>
      </c>
      <c r="B141" s="24">
        <v>1067</v>
      </c>
      <c r="C141" s="24">
        <v>1094</v>
      </c>
      <c r="D141" s="24">
        <v>1138</v>
      </c>
      <c r="E141" s="24">
        <v>1142</v>
      </c>
      <c r="F141" s="24">
        <v>1130</v>
      </c>
      <c r="G141" s="24">
        <v>1109</v>
      </c>
      <c r="H141" s="24">
        <v>1139</v>
      </c>
      <c r="I141" s="24">
        <v>1155</v>
      </c>
      <c r="J141" s="24">
        <v>1171</v>
      </c>
      <c r="K141" s="24">
        <v>1141</v>
      </c>
      <c r="L141" s="24">
        <v>1128</v>
      </c>
      <c r="M141" s="24">
        <f>'[3]Rolling 12 Mos Total Children'!$M$17</f>
        <v>1120</v>
      </c>
      <c r="N141" s="24">
        <f>M141-B141</f>
        <v>53</v>
      </c>
      <c r="O141" s="16">
        <f>+N141/$B141</f>
        <v>4.9671977507029057E-2</v>
      </c>
      <c r="R141" s="21"/>
    </row>
    <row r="142" spans="1:18" ht="15" customHeight="1" x14ac:dyDescent="0.25">
      <c r="A142" s="2" t="s">
        <v>55</v>
      </c>
      <c r="B142" s="24">
        <v>357</v>
      </c>
      <c r="C142" s="24">
        <v>355</v>
      </c>
      <c r="D142" s="24">
        <v>361</v>
      </c>
      <c r="E142" s="24">
        <v>359</v>
      </c>
      <c r="F142" s="24">
        <v>356</v>
      </c>
      <c r="G142" s="24">
        <v>357</v>
      </c>
      <c r="H142" s="24">
        <v>356</v>
      </c>
      <c r="I142" s="24">
        <v>355</v>
      </c>
      <c r="J142" s="24">
        <v>359</v>
      </c>
      <c r="K142" s="24">
        <v>360</v>
      </c>
      <c r="L142" s="24">
        <v>359</v>
      </c>
      <c r="M142" s="24">
        <f>'[3]Rolling 12 Mos Total Volunteers'!$M$17</f>
        <v>363</v>
      </c>
      <c r="N142" s="52">
        <f>M142-B142</f>
        <v>6</v>
      </c>
      <c r="O142" s="16">
        <f>+N142/$B142</f>
        <v>1.680672268907563E-2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8</v>
      </c>
      <c r="C144" s="24">
        <v>3</v>
      </c>
      <c r="D144" s="24">
        <v>12</v>
      </c>
      <c r="E144" s="24">
        <v>0</v>
      </c>
      <c r="F144" s="24">
        <v>1</v>
      </c>
      <c r="G144" s="24">
        <v>2</v>
      </c>
      <c r="H144" s="24">
        <v>2</v>
      </c>
      <c r="I144" s="24">
        <v>1</v>
      </c>
      <c r="J144" s="24">
        <v>7</v>
      </c>
      <c r="K144" s="24">
        <v>2</v>
      </c>
      <c r="L144" s="24">
        <v>3</v>
      </c>
      <c r="M144" s="24">
        <f>'[11]14th Circuit Summary 06.18'!$H$19</f>
        <v>7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2</v>
      </c>
      <c r="C145" s="24">
        <v>2</v>
      </c>
      <c r="D145" s="24">
        <v>3</v>
      </c>
      <c r="E145" s="24">
        <v>8</v>
      </c>
      <c r="F145" s="24">
        <v>6</v>
      </c>
      <c r="G145" s="24">
        <v>7</v>
      </c>
      <c r="H145" s="24">
        <v>8</v>
      </c>
      <c r="I145" s="24">
        <v>7</v>
      </c>
      <c r="J145" s="24">
        <v>4</v>
      </c>
      <c r="K145" s="24">
        <v>6</v>
      </c>
      <c r="L145" s="24">
        <v>3</v>
      </c>
      <c r="M145" s="24">
        <f>'[11]14th Circuit Summary 06.18'!$H$20</f>
        <v>4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1.7987012987012987</v>
      </c>
      <c r="C146" s="26">
        <v>1.8187702265372168</v>
      </c>
      <c r="D146" s="26">
        <v>1.770440251572327</v>
      </c>
      <c r="E146" s="26">
        <v>1.8152866242038217</v>
      </c>
      <c r="F146" s="26">
        <v>1.8856209150326797</v>
      </c>
      <c r="G146" s="26">
        <v>1.858085808580858</v>
      </c>
      <c r="H146" s="26">
        <v>1.8963210702341138</v>
      </c>
      <c r="I146" s="26">
        <v>1.9484536082474226</v>
      </c>
      <c r="J146" s="26">
        <v>1.9793814432989691</v>
      </c>
      <c r="K146" s="26">
        <v>2.0137931034482759</v>
      </c>
      <c r="L146" s="26">
        <v>2.0209790209790208</v>
      </c>
      <c r="M146" s="26">
        <f t="shared" ref="M146" si="39">+M138/M133</f>
        <v>1.9758620689655173</v>
      </c>
      <c r="N146" s="26"/>
      <c r="O146" s="16"/>
      <c r="P146" s="33"/>
      <c r="Q146" s="32">
        <f>SUM(B145:M145)/12</f>
        <v>5</v>
      </c>
      <c r="R146" s="54">
        <f>[4]Sheet1!$O$16</f>
        <v>0.8036061026352288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5"/>
      <c r="M147" s="25"/>
      <c r="R147" s="16"/>
    </row>
    <row r="148" spans="1:18" s="67" customFormat="1" ht="45" x14ac:dyDescent="0.25">
      <c r="A148" s="84" t="s">
        <v>58</v>
      </c>
      <c r="B148" s="87" t="s">
        <v>59</v>
      </c>
      <c r="C148" s="87" t="s">
        <v>60</v>
      </c>
      <c r="D148" s="87" t="s">
        <v>61</v>
      </c>
      <c r="E148" s="87" t="s">
        <v>63</v>
      </c>
      <c r="F148" s="87" t="s">
        <v>64</v>
      </c>
      <c r="G148" s="87" t="s">
        <v>65</v>
      </c>
      <c r="H148" s="87" t="s">
        <v>66</v>
      </c>
      <c r="I148" s="87" t="s">
        <v>67</v>
      </c>
      <c r="J148" s="87" t="s">
        <v>68</v>
      </c>
      <c r="K148" s="87" t="s">
        <v>69</v>
      </c>
      <c r="L148" s="96" t="s">
        <v>70</v>
      </c>
      <c r="M148" s="96" t="s">
        <v>72</v>
      </c>
      <c r="N148" s="88" t="s">
        <v>52</v>
      </c>
      <c r="O148" s="89" t="s">
        <v>53</v>
      </c>
      <c r="P148" s="85"/>
      <c r="Q148" s="89" t="s">
        <v>36</v>
      </c>
      <c r="R148" s="86" t="s">
        <v>62</v>
      </c>
    </row>
    <row r="149" spans="1:18" ht="15" customHeight="1" x14ac:dyDescent="0.25">
      <c r="A149" s="51" t="s">
        <v>0</v>
      </c>
      <c r="B149" s="24">
        <v>2536</v>
      </c>
      <c r="C149" s="24">
        <v>2547</v>
      </c>
      <c r="D149" s="24">
        <v>2507</v>
      </c>
      <c r="E149" s="24">
        <v>2540</v>
      </c>
      <c r="F149" s="24">
        <v>2575</v>
      </c>
      <c r="G149" s="24">
        <v>2534</v>
      </c>
      <c r="H149" s="24">
        <v>2561</v>
      </c>
      <c r="I149" s="24">
        <v>2584</v>
      </c>
      <c r="J149" s="24">
        <v>2596</v>
      </c>
      <c r="K149" s="24">
        <v>2615</v>
      </c>
      <c r="L149" s="24">
        <v>2628</v>
      </c>
      <c r="M149" s="24">
        <f t="shared" ref="M149" si="40">M5+M23+M41+M59+M77+M95+M113+M131</f>
        <v>2604</v>
      </c>
      <c r="N149" s="24">
        <f t="shared" ref="N149:N157" si="41">M149-B149</f>
        <v>68</v>
      </c>
      <c r="O149" s="16">
        <f t="shared" ref="O149:O157" si="42">+N149/$B149</f>
        <v>2.6813880126182965E-2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v>886</v>
      </c>
      <c r="C150" s="24">
        <v>927</v>
      </c>
      <c r="D150" s="24">
        <v>917</v>
      </c>
      <c r="E150" s="24">
        <v>872</v>
      </c>
      <c r="F150" s="24">
        <v>792</v>
      </c>
      <c r="G150" s="24">
        <v>794</v>
      </c>
      <c r="H150" s="24">
        <v>811</v>
      </c>
      <c r="I150" s="24">
        <v>787</v>
      </c>
      <c r="J150" s="24">
        <v>772</v>
      </c>
      <c r="K150" s="24">
        <v>744</v>
      </c>
      <c r="L150" s="24">
        <v>730</v>
      </c>
      <c r="M150" s="24">
        <f t="shared" ref="M150" si="43">M6+M24+M42+M60+M78+M96+M114+M132</f>
        <v>730</v>
      </c>
      <c r="N150" s="24">
        <f t="shared" si="41"/>
        <v>-156</v>
      </c>
      <c r="O150" s="16">
        <f t="shared" si="42"/>
        <v>-0.17607223476297967</v>
      </c>
      <c r="P150" s="33"/>
      <c r="Q150" s="33">
        <f>1-M150/M151</f>
        <v>0.78104379124175161</v>
      </c>
      <c r="R150" s="24">
        <f>R6+R24+R42+R60+R78+R96+R114+R132</f>
        <v>3543</v>
      </c>
    </row>
    <row r="151" spans="1:18" ht="15" customHeight="1" x14ac:dyDescent="0.25">
      <c r="A151" s="51" t="s">
        <v>34</v>
      </c>
      <c r="B151" s="29">
        <v>3422</v>
      </c>
      <c r="C151" s="29">
        <v>3474</v>
      </c>
      <c r="D151" s="29">
        <v>3424</v>
      </c>
      <c r="E151" s="29">
        <v>3412</v>
      </c>
      <c r="F151" s="29">
        <v>3367</v>
      </c>
      <c r="G151" s="29">
        <v>3328</v>
      </c>
      <c r="H151" s="29">
        <v>3372</v>
      </c>
      <c r="I151" s="29">
        <v>3371</v>
      </c>
      <c r="J151" s="29">
        <v>3368</v>
      </c>
      <c r="K151" s="29">
        <v>3359</v>
      </c>
      <c r="L151" s="29">
        <v>3358</v>
      </c>
      <c r="M151" s="29">
        <f t="shared" ref="M151" si="44">SUM(M149:M150)</f>
        <v>3334</v>
      </c>
      <c r="N151" s="24">
        <f t="shared" si="41"/>
        <v>-88</v>
      </c>
      <c r="O151" s="16">
        <f t="shared" si="42"/>
        <v>-2.571595558153127E-2</v>
      </c>
      <c r="P151" s="33"/>
      <c r="Q151" s="34"/>
      <c r="R151" s="90"/>
    </row>
    <row r="152" spans="1:18" ht="15" customHeight="1" x14ac:dyDescent="0.25">
      <c r="A152" s="51" t="s">
        <v>56</v>
      </c>
      <c r="B152" s="29">
        <v>408</v>
      </c>
      <c r="C152" s="29">
        <v>403</v>
      </c>
      <c r="D152" s="29">
        <v>360</v>
      </c>
      <c r="E152" s="29">
        <v>281</v>
      </c>
      <c r="F152" s="29">
        <v>271</v>
      </c>
      <c r="G152" s="29">
        <v>292</v>
      </c>
      <c r="H152" s="29">
        <v>287</v>
      </c>
      <c r="I152" s="29">
        <v>279</v>
      </c>
      <c r="J152" s="29">
        <v>286</v>
      </c>
      <c r="K152" s="29">
        <v>282</v>
      </c>
      <c r="L152" s="29">
        <v>257</v>
      </c>
      <c r="M152" s="29">
        <f t="shared" ref="M152" si="45">M8+M26+M44+M62+M80+M98+M116+M134</f>
        <v>202</v>
      </c>
      <c r="N152" s="24">
        <f t="shared" si="41"/>
        <v>-206</v>
      </c>
      <c r="O152" s="16">
        <f t="shared" si="42"/>
        <v>-0.50490196078431371</v>
      </c>
      <c r="P152" s="33"/>
      <c r="Q152" s="34"/>
      <c r="R152" s="90"/>
    </row>
    <row r="153" spans="1:18" ht="15" customHeight="1" x14ac:dyDescent="0.25">
      <c r="A153" s="51" t="s">
        <v>27</v>
      </c>
      <c r="B153" s="24">
        <v>255</v>
      </c>
      <c r="C153" s="24">
        <v>250</v>
      </c>
      <c r="D153" s="24">
        <v>228</v>
      </c>
      <c r="E153" s="24">
        <v>231</v>
      </c>
      <c r="F153" s="24">
        <v>235</v>
      </c>
      <c r="G153" s="24">
        <v>231</v>
      </c>
      <c r="H153" s="24">
        <v>227</v>
      </c>
      <c r="I153" s="24">
        <v>223</v>
      </c>
      <c r="J153" s="24">
        <v>222</v>
      </c>
      <c r="K153" s="24">
        <v>221</v>
      </c>
      <c r="L153" s="24">
        <v>225</v>
      </c>
      <c r="M153" s="24">
        <f t="shared" ref="M153" si="46">M9+M27+M45+M63+M81+M99+M117+M135</f>
        <v>223</v>
      </c>
      <c r="N153" s="24">
        <f t="shared" si="41"/>
        <v>-32</v>
      </c>
      <c r="O153" s="16">
        <f t="shared" si="42"/>
        <v>-0.12549019607843137</v>
      </c>
      <c r="P153" s="33"/>
      <c r="Q153" s="13"/>
      <c r="R153" s="91"/>
    </row>
    <row r="154" spans="1:18" ht="15" customHeight="1" x14ac:dyDescent="0.25">
      <c r="A154" s="51" t="s">
        <v>29</v>
      </c>
      <c r="B154" s="24">
        <v>3677</v>
      </c>
      <c r="C154" s="24">
        <v>3724</v>
      </c>
      <c r="D154" s="24">
        <v>3652</v>
      </c>
      <c r="E154" s="24">
        <v>3643</v>
      </c>
      <c r="F154" s="24">
        <v>3602</v>
      </c>
      <c r="G154" s="24">
        <v>3559</v>
      </c>
      <c r="H154" s="24">
        <v>3599</v>
      </c>
      <c r="I154" s="24">
        <v>3594</v>
      </c>
      <c r="J154" s="24">
        <v>3590</v>
      </c>
      <c r="K154" s="24">
        <v>3580</v>
      </c>
      <c r="L154" s="24">
        <v>3583</v>
      </c>
      <c r="M154" s="24">
        <f>M149+M150+M153</f>
        <v>3557</v>
      </c>
      <c r="N154" s="24">
        <f t="shared" si="41"/>
        <v>-120</v>
      </c>
      <c r="O154" s="16">
        <f t="shared" si="42"/>
        <v>-3.2635300516725592E-2</v>
      </c>
      <c r="P154" s="33"/>
      <c r="Q154" s="13"/>
      <c r="R154" s="91"/>
    </row>
    <row r="155" spans="1:18" ht="15" customHeight="1" x14ac:dyDescent="0.25">
      <c r="A155" s="51" t="s">
        <v>47</v>
      </c>
      <c r="B155" s="24">
        <v>1640</v>
      </c>
      <c r="C155" s="24">
        <v>1620</v>
      </c>
      <c r="D155" s="24">
        <v>1638</v>
      </c>
      <c r="E155" s="24">
        <v>1662</v>
      </c>
      <c r="F155" s="24">
        <v>1628</v>
      </c>
      <c r="G155" s="24">
        <v>1672</v>
      </c>
      <c r="H155" s="24">
        <v>1618</v>
      </c>
      <c r="I155" s="24">
        <v>1577</v>
      </c>
      <c r="J155" s="24">
        <v>1635</v>
      </c>
      <c r="K155" s="24">
        <v>1638</v>
      </c>
      <c r="L155" s="24">
        <v>1640</v>
      </c>
      <c r="M155" s="24">
        <f t="shared" ref="M155" si="47">M11+M29+M47+M65+M83+M101+M119+M137</f>
        <v>1702</v>
      </c>
      <c r="N155" s="24">
        <f t="shared" si="41"/>
        <v>62</v>
      </c>
      <c r="O155" s="16">
        <f t="shared" si="42"/>
        <v>3.7804878048780487E-2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v>5903</v>
      </c>
      <c r="C156" s="24">
        <v>5933</v>
      </c>
      <c r="D156" s="24">
        <v>5909</v>
      </c>
      <c r="E156" s="24">
        <v>5955</v>
      </c>
      <c r="F156" s="24">
        <v>6017</v>
      </c>
      <c r="G156" s="24">
        <v>5865</v>
      </c>
      <c r="H156" s="24">
        <v>5851</v>
      </c>
      <c r="I156" s="24">
        <v>5911</v>
      </c>
      <c r="J156" s="24">
        <v>5941</v>
      </c>
      <c r="K156" s="24">
        <v>5938</v>
      </c>
      <c r="L156" s="24">
        <v>5952</v>
      </c>
      <c r="M156" s="24">
        <f t="shared" ref="M156" si="48">M12+M30+M48+M66+M84+M102+M120+M138</f>
        <v>5967</v>
      </c>
      <c r="N156" s="24">
        <f t="shared" si="41"/>
        <v>64</v>
      </c>
      <c r="O156" s="16">
        <f t="shared" si="42"/>
        <v>1.0841944773843808E-2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v>7543</v>
      </c>
      <c r="C157" s="24">
        <v>7553</v>
      </c>
      <c r="D157" s="24">
        <v>7547</v>
      </c>
      <c r="E157" s="24">
        <v>7617</v>
      </c>
      <c r="F157" s="24">
        <v>7645</v>
      </c>
      <c r="G157" s="24">
        <v>7537</v>
      </c>
      <c r="H157" s="24">
        <v>7469</v>
      </c>
      <c r="I157" s="24">
        <v>7488</v>
      </c>
      <c r="J157" s="24">
        <v>7576</v>
      </c>
      <c r="K157" s="24">
        <v>7576</v>
      </c>
      <c r="L157" s="24">
        <v>7592</v>
      </c>
      <c r="M157" s="24">
        <f t="shared" ref="M157" si="49">SUM(M155+M156)</f>
        <v>7669</v>
      </c>
      <c r="N157" s="24">
        <f t="shared" si="41"/>
        <v>126</v>
      </c>
      <c r="O157" s="16">
        <f t="shared" si="42"/>
        <v>1.6704229086570332E-2</v>
      </c>
      <c r="P157" s="33"/>
      <c r="Q157" s="32">
        <f>SUM(B162:M162)/12</f>
        <v>80</v>
      </c>
      <c r="R157" s="33">
        <f>M151/R150</f>
        <v>0.94101044312729321</v>
      </c>
    </row>
    <row r="158" spans="1:18" ht="15" customHeight="1" x14ac:dyDescent="0.25">
      <c r="A158" s="70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2"/>
      <c r="M158" s="72"/>
      <c r="N158" s="72"/>
      <c r="O158" s="72"/>
      <c r="Q158" s="13"/>
      <c r="R158" s="16"/>
    </row>
    <row r="159" spans="1:18" ht="15" customHeight="1" x14ac:dyDescent="0.25">
      <c r="A159" s="51" t="s">
        <v>54</v>
      </c>
      <c r="B159" s="24">
        <v>13368</v>
      </c>
      <c r="C159" s="24">
        <v>13296</v>
      </c>
      <c r="D159" s="24">
        <v>13223</v>
      </c>
      <c r="E159" s="24">
        <v>13198</v>
      </c>
      <c r="F159" s="24">
        <v>13242</v>
      </c>
      <c r="G159" s="24">
        <v>13060</v>
      </c>
      <c r="H159" s="24">
        <v>13161</v>
      </c>
      <c r="I159" s="24">
        <v>13227</v>
      </c>
      <c r="J159" s="24">
        <v>13204</v>
      </c>
      <c r="K159" s="24">
        <v>13143</v>
      </c>
      <c r="L159" s="24">
        <v>13051</v>
      </c>
      <c r="M159" s="24">
        <f t="shared" ref="M159" si="50">M15+M33+M51+M69+M87+M105+M123+M141</f>
        <v>12944</v>
      </c>
      <c r="N159" s="24">
        <f>M159-B159</f>
        <v>-424</v>
      </c>
      <c r="O159" s="16">
        <f>+N159/$B159</f>
        <v>-3.1717534410532613E-2</v>
      </c>
      <c r="Q159" s="13"/>
      <c r="R159" s="16"/>
    </row>
    <row r="160" spans="1:18" ht="15" customHeight="1" x14ac:dyDescent="0.25">
      <c r="A160" s="51" t="s">
        <v>55</v>
      </c>
      <c r="B160" s="24">
        <v>4444</v>
      </c>
      <c r="C160" s="24">
        <v>4448</v>
      </c>
      <c r="D160" s="24">
        <v>4422</v>
      </c>
      <c r="E160" s="24">
        <v>4458</v>
      </c>
      <c r="F160" s="24">
        <v>4501</v>
      </c>
      <c r="G160" s="24">
        <v>4442</v>
      </c>
      <c r="H160" s="24">
        <v>4467</v>
      </c>
      <c r="I160" s="24">
        <v>4489</v>
      </c>
      <c r="J160" s="24">
        <v>4455</v>
      </c>
      <c r="K160" s="24">
        <v>4480</v>
      </c>
      <c r="L160" s="24">
        <v>4488</v>
      </c>
      <c r="M160" s="24">
        <f t="shared" ref="M160" si="51">M16+M34+M52+M70+M88+M106+M124+M142</f>
        <v>4497</v>
      </c>
      <c r="N160" s="52">
        <f>M160-B160</f>
        <v>53</v>
      </c>
      <c r="O160" s="16">
        <f>+N160/$B160</f>
        <v>1.1926192619261927E-2</v>
      </c>
      <c r="Q160" s="13"/>
      <c r="R160" s="16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52"/>
      <c r="R161" s="43" t="s">
        <v>38</v>
      </c>
    </row>
    <row r="162" spans="1:18" ht="15" customHeight="1" x14ac:dyDescent="0.25">
      <c r="A162" s="51" t="s">
        <v>3</v>
      </c>
      <c r="B162" s="24">
        <v>64</v>
      </c>
      <c r="C162" s="24">
        <v>94</v>
      </c>
      <c r="D162" s="24">
        <v>40</v>
      </c>
      <c r="E162" s="24">
        <v>106</v>
      </c>
      <c r="F162" s="24">
        <v>111</v>
      </c>
      <c r="G162" s="24">
        <v>34</v>
      </c>
      <c r="H162" s="24">
        <v>99</v>
      </c>
      <c r="I162" s="24">
        <v>95</v>
      </c>
      <c r="J162" s="24">
        <v>77</v>
      </c>
      <c r="K162" s="24">
        <v>80</v>
      </c>
      <c r="L162" s="24">
        <v>72</v>
      </c>
      <c r="M162" s="24">
        <f t="shared" ref="M162" si="52">M18+M36+M54+M72+M90+M108+M126+M144</f>
        <v>88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v>29</v>
      </c>
      <c r="C163" s="24">
        <v>60</v>
      </c>
      <c r="D163" s="24">
        <v>114</v>
      </c>
      <c r="E163" s="24">
        <v>141</v>
      </c>
      <c r="F163" s="24">
        <v>70</v>
      </c>
      <c r="G163" s="24">
        <v>55</v>
      </c>
      <c r="H163" s="24">
        <v>81</v>
      </c>
      <c r="I163" s="24">
        <v>66</v>
      </c>
      <c r="J163" s="24">
        <v>77</v>
      </c>
      <c r="K163" s="24">
        <v>70</v>
      </c>
      <c r="L163" s="24">
        <v>104</v>
      </c>
      <c r="M163" s="24">
        <f t="shared" ref="M163" si="53">M19+M37+M55+M73+M91+M109+M127+M145</f>
        <v>90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v>1.7250146113383986</v>
      </c>
      <c r="C164" s="26">
        <v>1.7078295912492805</v>
      </c>
      <c r="D164" s="26">
        <v>1.7257593457943925</v>
      </c>
      <c r="E164" s="26">
        <v>1.7453106682297772</v>
      </c>
      <c r="F164" s="26">
        <v>1.787050787050787</v>
      </c>
      <c r="G164" s="26">
        <v>1.7623197115384615</v>
      </c>
      <c r="H164" s="26">
        <v>1.7351720047449586</v>
      </c>
      <c r="I164" s="26">
        <v>1.7534856125778702</v>
      </c>
      <c r="J164" s="26">
        <v>1.7639548693586697</v>
      </c>
      <c r="K164" s="26">
        <v>1.7677880321524264</v>
      </c>
      <c r="L164" s="26">
        <v>1.772483621203097</v>
      </c>
      <c r="M164" s="26">
        <f>+M156/M151</f>
        <v>1.789742051589682</v>
      </c>
      <c r="N164" s="26"/>
      <c r="O164" s="16"/>
      <c r="P164" s="33"/>
      <c r="Q164" s="32">
        <f>SUM(B163:M163)/12</f>
        <v>79.75</v>
      </c>
      <c r="R164" s="54">
        <f>[4]Sheet1!$O$30</f>
        <v>0.70723326965847677</v>
      </c>
    </row>
    <row r="165" spans="1:18" s="83" customFormat="1" ht="15" customHeight="1" x14ac:dyDescent="0.25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1"/>
      <c r="P165" s="47"/>
      <c r="Q165" s="82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5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5"/>
      <c r="M167" s="25"/>
      <c r="R167" s="16"/>
    </row>
    <row r="168" spans="1:18" ht="45" x14ac:dyDescent="0.25">
      <c r="A168" s="7" t="s">
        <v>17</v>
      </c>
      <c r="B168" s="4" t="s">
        <v>59</v>
      </c>
      <c r="C168" s="4" t="s">
        <v>60</v>
      </c>
      <c r="D168" s="4" t="s">
        <v>61</v>
      </c>
      <c r="E168" s="4" t="s">
        <v>63</v>
      </c>
      <c r="F168" s="4" t="s">
        <v>64</v>
      </c>
      <c r="G168" s="4" t="s">
        <v>65</v>
      </c>
      <c r="H168" s="4" t="s">
        <v>66</v>
      </c>
      <c r="I168" s="4" t="s">
        <v>67</v>
      </c>
      <c r="J168" s="4" t="s">
        <v>68</v>
      </c>
      <c r="K168" s="4" t="s">
        <v>69</v>
      </c>
      <c r="L168" s="76" t="s">
        <v>70</v>
      </c>
      <c r="M168" s="76" t="s">
        <v>72</v>
      </c>
      <c r="N168" s="63" t="s">
        <v>52</v>
      </c>
      <c r="O168" s="64" t="s">
        <v>53</v>
      </c>
      <c r="P168" s="15"/>
      <c r="Q168" s="45" t="s">
        <v>36</v>
      </c>
      <c r="R168" s="94" t="s">
        <v>62</v>
      </c>
    </row>
    <row r="169" spans="1:18" ht="15" customHeight="1" x14ac:dyDescent="0.25">
      <c r="A169" s="2" t="s">
        <v>0</v>
      </c>
      <c r="B169" s="24">
        <v>635</v>
      </c>
      <c r="C169" s="24">
        <v>651</v>
      </c>
      <c r="D169" s="24">
        <v>640</v>
      </c>
      <c r="E169" s="24">
        <v>635</v>
      </c>
      <c r="F169" s="24">
        <v>648</v>
      </c>
      <c r="G169" s="24">
        <v>644</v>
      </c>
      <c r="H169" s="24">
        <v>633</v>
      </c>
      <c r="I169" s="24">
        <v>647</v>
      </c>
      <c r="J169" s="24">
        <v>673</v>
      </c>
      <c r="K169" s="24">
        <v>669</v>
      </c>
      <c r="L169" s="24">
        <v>659</v>
      </c>
      <c r="M169" s="24">
        <f>'[12]6th Circuit Summary 06.18'!$H$16</f>
        <v>643</v>
      </c>
      <c r="N169" s="24">
        <f t="shared" ref="N169:N177" si="54">M169-B169</f>
        <v>8</v>
      </c>
      <c r="O169" s="16">
        <f t="shared" ref="O169:O177" si="55">+N169/$B169</f>
        <v>1.2598425196850394E-2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159</v>
      </c>
      <c r="C170" s="24">
        <v>148</v>
      </c>
      <c r="D170" s="24">
        <v>135</v>
      </c>
      <c r="E170" s="24">
        <v>144</v>
      </c>
      <c r="F170" s="24">
        <v>149</v>
      </c>
      <c r="G170" s="24">
        <v>149</v>
      </c>
      <c r="H170" s="24">
        <v>155</v>
      </c>
      <c r="I170" s="24">
        <v>151</v>
      </c>
      <c r="J170" s="24">
        <v>149</v>
      </c>
      <c r="K170" s="24">
        <v>150</v>
      </c>
      <c r="L170" s="24">
        <v>154</v>
      </c>
      <c r="M170" s="24">
        <f>'[12]6th Circuit Summary 06.18'!$G$17</f>
        <v>170</v>
      </c>
      <c r="N170" s="24">
        <f t="shared" si="54"/>
        <v>11</v>
      </c>
      <c r="O170" s="16">
        <f t="shared" si="55"/>
        <v>6.9182389937106917E-2</v>
      </c>
      <c r="P170" s="33"/>
      <c r="Q170" s="47">
        <f>1-M170/M171</f>
        <v>0.79089790897908974</v>
      </c>
      <c r="R170" s="53">
        <v>872</v>
      </c>
    </row>
    <row r="171" spans="1:18" ht="15" customHeight="1" x14ac:dyDescent="0.25">
      <c r="A171" s="2" t="s">
        <v>34</v>
      </c>
      <c r="B171" s="29">
        <v>794</v>
      </c>
      <c r="C171" s="29">
        <v>799</v>
      </c>
      <c r="D171" s="29">
        <v>775</v>
      </c>
      <c r="E171" s="29">
        <v>779</v>
      </c>
      <c r="F171" s="29">
        <v>797</v>
      </c>
      <c r="G171" s="29">
        <v>793</v>
      </c>
      <c r="H171" s="29">
        <v>788</v>
      </c>
      <c r="I171" s="29">
        <v>798</v>
      </c>
      <c r="J171" s="29">
        <v>822</v>
      </c>
      <c r="K171" s="29">
        <v>819</v>
      </c>
      <c r="L171" s="29">
        <v>813</v>
      </c>
      <c r="M171" s="29">
        <f t="shared" ref="M171" si="56">SUM(M169:M170)</f>
        <v>813</v>
      </c>
      <c r="N171" s="24">
        <f t="shared" si="54"/>
        <v>19</v>
      </c>
      <c r="O171" s="16">
        <f t="shared" si="55"/>
        <v>2.3929471032745592E-2</v>
      </c>
      <c r="P171" s="33"/>
      <c r="Q171" s="48"/>
      <c r="R171" s="49"/>
    </row>
    <row r="172" spans="1:18" ht="15" customHeight="1" x14ac:dyDescent="0.25">
      <c r="A172" s="2" t="s">
        <v>56</v>
      </c>
      <c r="B172" s="29">
        <v>55</v>
      </c>
      <c r="C172" s="29">
        <v>47</v>
      </c>
      <c r="D172" s="29">
        <v>37</v>
      </c>
      <c r="E172" s="29">
        <v>48</v>
      </c>
      <c r="F172" s="29">
        <v>56</v>
      </c>
      <c r="G172" s="29">
        <v>59</v>
      </c>
      <c r="H172" s="29">
        <v>61</v>
      </c>
      <c r="I172" s="29">
        <v>65</v>
      </c>
      <c r="J172" s="29">
        <v>72</v>
      </c>
      <c r="K172" s="29">
        <v>64</v>
      </c>
      <c r="L172" s="29">
        <v>61</v>
      </c>
      <c r="M172" s="29">
        <f>'[2]6+ Months Inactive by County'!$C$35</f>
        <v>68</v>
      </c>
      <c r="N172" s="24">
        <f t="shared" si="54"/>
        <v>13</v>
      </c>
      <c r="O172" s="16">
        <f t="shared" si="55"/>
        <v>0.23636363636363636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119</v>
      </c>
      <c r="C173" s="24">
        <v>127</v>
      </c>
      <c r="D173" s="24">
        <v>130</v>
      </c>
      <c r="E173" s="24">
        <v>129</v>
      </c>
      <c r="F173" s="24">
        <v>129</v>
      </c>
      <c r="G173" s="24">
        <v>118</v>
      </c>
      <c r="H173" s="24">
        <v>121</v>
      </c>
      <c r="I173" s="24">
        <v>122</v>
      </c>
      <c r="J173" s="24">
        <v>115</v>
      </c>
      <c r="K173" s="24">
        <v>115</v>
      </c>
      <c r="L173" s="24">
        <v>119</v>
      </c>
      <c r="M173" s="24">
        <f>'[12]6th Circuit Summary 06.18'!$H$18</f>
        <v>118</v>
      </c>
      <c r="N173" s="24">
        <f t="shared" si="54"/>
        <v>-1</v>
      </c>
      <c r="O173" s="16">
        <f t="shared" si="55"/>
        <v>-8.4033613445378148E-3</v>
      </c>
      <c r="P173" s="33"/>
    </row>
    <row r="174" spans="1:18" ht="15" customHeight="1" x14ac:dyDescent="0.25">
      <c r="A174" s="2" t="s">
        <v>29</v>
      </c>
      <c r="B174" s="24">
        <v>913</v>
      </c>
      <c r="C174" s="24">
        <v>926</v>
      </c>
      <c r="D174" s="24">
        <v>905</v>
      </c>
      <c r="E174" s="24">
        <v>908</v>
      </c>
      <c r="F174" s="24">
        <v>926</v>
      </c>
      <c r="G174" s="24">
        <v>911</v>
      </c>
      <c r="H174" s="24">
        <v>909</v>
      </c>
      <c r="I174" s="24">
        <v>920</v>
      </c>
      <c r="J174" s="24">
        <v>937</v>
      </c>
      <c r="K174" s="24">
        <v>934</v>
      </c>
      <c r="L174" s="24">
        <v>932</v>
      </c>
      <c r="M174" s="24">
        <f>M169+M170+M173</f>
        <v>931</v>
      </c>
      <c r="N174" s="24">
        <f t="shared" si="54"/>
        <v>18</v>
      </c>
      <c r="O174" s="16">
        <f t="shared" si="55"/>
        <v>1.9715224534501644E-2</v>
      </c>
      <c r="P174" s="33"/>
    </row>
    <row r="175" spans="1:18" ht="15" customHeight="1" x14ac:dyDescent="0.25">
      <c r="A175" s="2" t="s">
        <v>47</v>
      </c>
      <c r="B175" s="24">
        <v>395</v>
      </c>
      <c r="C175" s="24">
        <v>353</v>
      </c>
      <c r="D175" s="24">
        <v>362</v>
      </c>
      <c r="E175" s="24">
        <v>368</v>
      </c>
      <c r="F175" s="24">
        <v>369</v>
      </c>
      <c r="G175" s="24">
        <v>327</v>
      </c>
      <c r="H175" s="24">
        <v>320</v>
      </c>
      <c r="I175" s="24">
        <v>355</v>
      </c>
      <c r="J175" s="24">
        <v>359</v>
      </c>
      <c r="K175" s="24">
        <v>344</v>
      </c>
      <c r="L175" s="24">
        <v>364</v>
      </c>
      <c r="M175" s="24">
        <f>'[12]6th Circuit Summary 06.18'!$B$9</f>
        <v>413</v>
      </c>
      <c r="N175" s="24">
        <f t="shared" si="54"/>
        <v>18</v>
      </c>
      <c r="O175" s="16">
        <f t="shared" si="55"/>
        <v>4.5569620253164557E-2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1322</v>
      </c>
      <c r="C176" s="24">
        <v>1361</v>
      </c>
      <c r="D176" s="24">
        <v>1293</v>
      </c>
      <c r="E176" s="24">
        <v>1305</v>
      </c>
      <c r="F176" s="24">
        <v>1287</v>
      </c>
      <c r="G176" s="24">
        <v>1309</v>
      </c>
      <c r="H176" s="24">
        <v>1291</v>
      </c>
      <c r="I176" s="24">
        <v>1284</v>
      </c>
      <c r="J176" s="24">
        <v>1330</v>
      </c>
      <c r="K176" s="24">
        <v>1339</v>
      </c>
      <c r="L176" s="24">
        <v>1342</v>
      </c>
      <c r="M176" s="24">
        <f>'[12]6th Circuit Summary 06.18'!$B$16</f>
        <v>1357</v>
      </c>
      <c r="N176" s="24">
        <f t="shared" si="54"/>
        <v>35</v>
      </c>
      <c r="O176" s="16">
        <f t="shared" si="55"/>
        <v>2.6475037821482601E-2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1717</v>
      </c>
      <c r="C177" s="24">
        <v>1714</v>
      </c>
      <c r="D177" s="24">
        <v>1655</v>
      </c>
      <c r="E177" s="24">
        <v>1673</v>
      </c>
      <c r="F177" s="24">
        <v>1656</v>
      </c>
      <c r="G177" s="24">
        <v>1636</v>
      </c>
      <c r="H177" s="24">
        <v>1611</v>
      </c>
      <c r="I177" s="24">
        <v>1639</v>
      </c>
      <c r="J177" s="24">
        <v>1689</v>
      </c>
      <c r="K177" s="24">
        <v>1683</v>
      </c>
      <c r="L177" s="24">
        <v>1706</v>
      </c>
      <c r="M177" s="24">
        <f t="shared" ref="M177" si="57">SUM(M175:M176)</f>
        <v>1770</v>
      </c>
      <c r="N177" s="24">
        <f t="shared" si="54"/>
        <v>53</v>
      </c>
      <c r="O177" s="16">
        <f t="shared" si="55"/>
        <v>3.0867792661619105E-2</v>
      </c>
      <c r="P177" s="33"/>
      <c r="Q177" s="32">
        <f>SUM(B182:M182)/12</f>
        <v>15.75</v>
      </c>
      <c r="R177" s="33">
        <f>M171/R170</f>
        <v>0.93233944954128445</v>
      </c>
    </row>
    <row r="178" spans="1:18" ht="15" customHeight="1" x14ac:dyDescent="0.25">
      <c r="A178" s="70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2"/>
      <c r="M178" s="72"/>
      <c r="N178" s="72"/>
      <c r="O178" s="72"/>
      <c r="R178" s="21"/>
    </row>
    <row r="179" spans="1:18" ht="15" customHeight="1" x14ac:dyDescent="0.25">
      <c r="A179" s="2" t="s">
        <v>54</v>
      </c>
      <c r="B179" s="24">
        <v>2794</v>
      </c>
      <c r="C179" s="24">
        <v>2751</v>
      </c>
      <c r="D179" s="24">
        <v>2707</v>
      </c>
      <c r="E179" s="24">
        <v>2740</v>
      </c>
      <c r="F179" s="24">
        <v>2723</v>
      </c>
      <c r="G179" s="24">
        <v>2706</v>
      </c>
      <c r="H179" s="24">
        <v>2745</v>
      </c>
      <c r="I179" s="24">
        <v>2730</v>
      </c>
      <c r="J179" s="24">
        <v>2718</v>
      </c>
      <c r="K179" s="24">
        <v>2712</v>
      </c>
      <c r="L179" s="24">
        <v>2725</v>
      </c>
      <c r="M179" s="24">
        <f>'[3]Rolling 12 Mos Total Children'!$M$9</f>
        <v>2761</v>
      </c>
      <c r="N179" s="24">
        <f>M179-B179</f>
        <v>-33</v>
      </c>
      <c r="O179" s="16">
        <f>+N179/$B179</f>
        <v>-1.1811023622047244E-2</v>
      </c>
      <c r="R179" s="21"/>
    </row>
    <row r="180" spans="1:18" ht="15" customHeight="1" x14ac:dyDescent="0.25">
      <c r="A180" s="2" t="s">
        <v>55</v>
      </c>
      <c r="B180" s="24">
        <v>1090</v>
      </c>
      <c r="C180" s="24">
        <v>1090</v>
      </c>
      <c r="D180" s="24">
        <v>1076</v>
      </c>
      <c r="E180" s="24">
        <v>1065</v>
      </c>
      <c r="F180" s="24">
        <v>1066</v>
      </c>
      <c r="G180" s="24">
        <v>1059</v>
      </c>
      <c r="H180" s="24">
        <v>1056</v>
      </c>
      <c r="I180" s="24">
        <v>1064</v>
      </c>
      <c r="J180" s="24">
        <v>1084</v>
      </c>
      <c r="K180" s="24">
        <v>1085</v>
      </c>
      <c r="L180" s="24">
        <v>1088</v>
      </c>
      <c r="M180" s="24">
        <f>'[3]Rolling 12 Mos Total Volunteers'!$M$9</f>
        <v>1095</v>
      </c>
      <c r="N180" s="52">
        <f>M180-B180</f>
        <v>5</v>
      </c>
      <c r="O180" s="16">
        <f>+N180/$B180</f>
        <v>4.5871559633027525E-3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11</v>
      </c>
      <c r="C182" s="24">
        <v>24</v>
      </c>
      <c r="D182" s="24">
        <v>5</v>
      </c>
      <c r="E182" s="24">
        <v>12</v>
      </c>
      <c r="F182" s="24">
        <v>26</v>
      </c>
      <c r="G182" s="24">
        <v>11</v>
      </c>
      <c r="H182" s="24">
        <v>5</v>
      </c>
      <c r="I182" s="24">
        <v>24</v>
      </c>
      <c r="J182" s="24">
        <v>31</v>
      </c>
      <c r="K182" s="24">
        <v>14</v>
      </c>
      <c r="L182" s="24">
        <v>14</v>
      </c>
      <c r="M182" s="24">
        <f>'[12]6th Circuit Summary 06.18'!$H$19</f>
        <v>12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10</v>
      </c>
      <c r="C183" s="24">
        <v>12</v>
      </c>
      <c r="D183" s="24">
        <v>10</v>
      </c>
      <c r="E183" s="24">
        <v>10</v>
      </c>
      <c r="F183" s="24">
        <v>10</v>
      </c>
      <c r="G183" s="24">
        <v>11</v>
      </c>
      <c r="H183" s="24">
        <v>12</v>
      </c>
      <c r="I183" s="24">
        <v>13</v>
      </c>
      <c r="J183" s="24">
        <v>12</v>
      </c>
      <c r="K183" s="24">
        <v>12</v>
      </c>
      <c r="L183" s="24">
        <v>13</v>
      </c>
      <c r="M183" s="24">
        <f>'[12]6th Circuit Summary 06.18'!$H$20</f>
        <v>12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1.6649874055415617</v>
      </c>
      <c r="C184" s="26">
        <v>1.7033792240300376</v>
      </c>
      <c r="D184" s="26">
        <v>1.6683870967741936</v>
      </c>
      <c r="E184" s="26">
        <v>1.6752246469833119</v>
      </c>
      <c r="F184" s="26">
        <v>1.6148055207026348</v>
      </c>
      <c r="G184" s="26">
        <v>1.6506935687263555</v>
      </c>
      <c r="H184" s="26">
        <v>1.6383248730964468</v>
      </c>
      <c r="I184" s="26">
        <v>1.6090225563909775</v>
      </c>
      <c r="J184" s="26">
        <v>1.6180048661800486</v>
      </c>
      <c r="K184" s="26">
        <v>1.6349206349206349</v>
      </c>
      <c r="L184" s="26">
        <v>1.6506765067650677</v>
      </c>
      <c r="M184" s="26">
        <f t="shared" ref="M184" si="58">+M176/M171</f>
        <v>1.6691266912669127</v>
      </c>
      <c r="N184" s="26"/>
      <c r="O184" s="16"/>
      <c r="P184" s="33"/>
      <c r="Q184" s="32">
        <f>SUM(B183:M183)/12</f>
        <v>11.416666666666666</v>
      </c>
      <c r="R184" s="54">
        <f>[4]Sheet1!$O$8</f>
        <v>0.83107403545359748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5"/>
      <c r="M185" s="25"/>
      <c r="R185" s="16"/>
    </row>
    <row r="186" spans="1:18" ht="45" x14ac:dyDescent="0.25">
      <c r="A186" s="7" t="s">
        <v>50</v>
      </c>
      <c r="B186" s="4" t="s">
        <v>59</v>
      </c>
      <c r="C186" s="4" t="s">
        <v>60</v>
      </c>
      <c r="D186" s="4" t="s">
        <v>61</v>
      </c>
      <c r="E186" s="4" t="s">
        <v>63</v>
      </c>
      <c r="F186" s="4" t="s">
        <v>64</v>
      </c>
      <c r="G186" s="4" t="s">
        <v>65</v>
      </c>
      <c r="H186" s="4" t="s">
        <v>66</v>
      </c>
      <c r="I186" s="4" t="s">
        <v>67</v>
      </c>
      <c r="J186" s="4" t="s">
        <v>68</v>
      </c>
      <c r="K186" s="4" t="s">
        <v>69</v>
      </c>
      <c r="L186" s="76" t="s">
        <v>70</v>
      </c>
      <c r="M186" s="76" t="s">
        <v>72</v>
      </c>
      <c r="N186" s="63" t="s">
        <v>52</v>
      </c>
      <c r="O186" s="64" t="s">
        <v>53</v>
      </c>
      <c r="P186" s="15"/>
      <c r="Q186" s="15" t="s">
        <v>36</v>
      </c>
      <c r="R186" s="93" t="s">
        <v>62</v>
      </c>
    </row>
    <row r="187" spans="1:18" ht="15" customHeight="1" x14ac:dyDescent="0.25">
      <c r="A187" s="2" t="s">
        <v>0</v>
      </c>
      <c r="B187" s="24">
        <v>321</v>
      </c>
      <c r="C187" s="24">
        <v>322</v>
      </c>
      <c r="D187" s="24">
        <v>297</v>
      </c>
      <c r="E187" s="24">
        <v>294</v>
      </c>
      <c r="F187" s="24">
        <v>284</v>
      </c>
      <c r="G187" s="24">
        <v>307</v>
      </c>
      <c r="H187" s="24">
        <v>472</v>
      </c>
      <c r="I187" s="24">
        <v>296</v>
      </c>
      <c r="J187" s="24">
        <v>284</v>
      </c>
      <c r="K187" s="24">
        <v>308</v>
      </c>
      <c r="L187" s="24">
        <v>323</v>
      </c>
      <c r="M187" s="24">
        <f>'[13]June 2018'!$K$14</f>
        <v>334</v>
      </c>
      <c r="N187" s="24">
        <f>M187-B187</f>
        <v>13</v>
      </c>
      <c r="O187" s="16">
        <f>+N187/$B187</f>
        <v>4.0498442367601244E-2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51</v>
      </c>
      <c r="R188" s="52">
        <v>352</v>
      </c>
    </row>
    <row r="189" spans="1:18" ht="15" customHeight="1" x14ac:dyDescent="0.25">
      <c r="A189" s="2" t="s">
        <v>34</v>
      </c>
      <c r="B189" s="29">
        <v>321</v>
      </c>
      <c r="C189" s="29">
        <v>322</v>
      </c>
      <c r="D189" s="29">
        <v>297</v>
      </c>
      <c r="E189" s="29">
        <v>294</v>
      </c>
      <c r="F189" s="29">
        <v>284</v>
      </c>
      <c r="G189" s="29">
        <v>307</v>
      </c>
      <c r="H189" s="29">
        <v>472</v>
      </c>
      <c r="I189" s="29">
        <v>296</v>
      </c>
      <c r="J189" s="29">
        <v>284</v>
      </c>
      <c r="K189" s="29">
        <v>308</v>
      </c>
      <c r="L189" s="29">
        <v>323</v>
      </c>
      <c r="M189" s="29">
        <f t="shared" ref="M189" si="59">SUM(M187:M188)</f>
        <v>334</v>
      </c>
      <c r="N189" s="24">
        <f>M189-B189</f>
        <v>13</v>
      </c>
      <c r="O189" s="16">
        <f>+N189/$B189</f>
        <v>4.0498442367601244E-2</v>
      </c>
      <c r="P189" s="33"/>
      <c r="Q189" s="34"/>
      <c r="R189" s="35"/>
    </row>
    <row r="190" spans="1:18" ht="15" customHeight="1" x14ac:dyDescent="0.25">
      <c r="A190" s="2" t="s">
        <v>56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321</v>
      </c>
      <c r="C192" s="24">
        <v>322</v>
      </c>
      <c r="D192" s="24">
        <v>297</v>
      </c>
      <c r="E192" s="24">
        <v>294</v>
      </c>
      <c r="F192" s="24">
        <v>284</v>
      </c>
      <c r="G192" s="24">
        <v>307</v>
      </c>
      <c r="H192" s="24">
        <v>472</v>
      </c>
      <c r="I192" s="24">
        <v>296</v>
      </c>
      <c r="J192" s="24">
        <v>284</v>
      </c>
      <c r="K192" s="24">
        <v>308</v>
      </c>
      <c r="L192" s="24">
        <v>323</v>
      </c>
      <c r="M192" s="24">
        <f>+SUM(M189:M191)</f>
        <v>334</v>
      </c>
      <c r="N192" s="24">
        <f>M192-B192</f>
        <v>13</v>
      </c>
      <c r="O192" s="16">
        <f>+N192/$B192</f>
        <v>4.0498442367601244E-2</v>
      </c>
      <c r="P192" s="33"/>
    </row>
    <row r="193" spans="1:18" ht="15" customHeight="1" x14ac:dyDescent="0.25">
      <c r="A193" s="2" t="s">
        <v>47</v>
      </c>
      <c r="B193" s="24">
        <v>867</v>
      </c>
      <c r="C193" s="24">
        <v>844</v>
      </c>
      <c r="D193" s="24">
        <v>890</v>
      </c>
      <c r="E193" s="24">
        <v>761</v>
      </c>
      <c r="F193" s="24">
        <v>649</v>
      </c>
      <c r="G193" s="24">
        <v>875</v>
      </c>
      <c r="H193" s="24">
        <v>899</v>
      </c>
      <c r="I193" s="24">
        <v>766</v>
      </c>
      <c r="J193" s="24">
        <v>783</v>
      </c>
      <c r="K193" s="24">
        <v>798</v>
      </c>
      <c r="L193" s="24">
        <v>786</v>
      </c>
      <c r="M193" s="24">
        <f>'[13]June 2018'!$K$8</f>
        <v>788</v>
      </c>
      <c r="N193" s="24">
        <f>M193-B193</f>
        <v>-79</v>
      </c>
      <c r="O193" s="16">
        <f>+N193/$B193</f>
        <v>-9.1118800461361019E-2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427</v>
      </c>
      <c r="C194" s="24">
        <v>501</v>
      </c>
      <c r="D194" s="24">
        <v>484</v>
      </c>
      <c r="E194" s="24">
        <v>563</v>
      </c>
      <c r="F194" s="24">
        <v>436</v>
      </c>
      <c r="G194" s="24">
        <v>493</v>
      </c>
      <c r="H194" s="24">
        <v>599</v>
      </c>
      <c r="I194" s="24">
        <v>495</v>
      </c>
      <c r="J194" s="24">
        <v>432</v>
      </c>
      <c r="K194" s="24">
        <v>471</v>
      </c>
      <c r="L194" s="24">
        <v>459</v>
      </c>
      <c r="M194" s="24">
        <f>'[13]June 2018'!$K$10</f>
        <v>498</v>
      </c>
      <c r="N194" s="24">
        <f>M194-B194</f>
        <v>71</v>
      </c>
      <c r="O194" s="16">
        <f>+N194/$B194</f>
        <v>0.16627634660421545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1294</v>
      </c>
      <c r="C195" s="24">
        <v>1345</v>
      </c>
      <c r="D195" s="24">
        <v>1374</v>
      </c>
      <c r="E195" s="24">
        <v>1324</v>
      </c>
      <c r="F195" s="24">
        <v>1085</v>
      </c>
      <c r="G195" s="24">
        <v>1368</v>
      </c>
      <c r="H195" s="24">
        <v>1498</v>
      </c>
      <c r="I195" s="24">
        <v>1261</v>
      </c>
      <c r="J195" s="24">
        <v>1215</v>
      </c>
      <c r="K195" s="24">
        <v>1269</v>
      </c>
      <c r="L195" s="24">
        <v>1245</v>
      </c>
      <c r="M195" s="24">
        <f t="shared" ref="M195" si="60">SUM(M193:M194)</f>
        <v>1286</v>
      </c>
      <c r="N195" s="24">
        <f>M195-B195</f>
        <v>-8</v>
      </c>
      <c r="O195" s="16">
        <f>+N195/$B195</f>
        <v>-6.1823802163833074E-3</v>
      </c>
      <c r="P195" s="33"/>
      <c r="Q195" s="32" t="s">
        <v>51</v>
      </c>
      <c r="R195" s="33">
        <f>M189/R188</f>
        <v>0.94886363636363635</v>
      </c>
    </row>
    <row r="196" spans="1:18" ht="15" customHeight="1" x14ac:dyDescent="0.25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2"/>
      <c r="M196" s="72"/>
      <c r="N196" s="72"/>
      <c r="O196" s="72"/>
      <c r="R196" s="21"/>
    </row>
    <row r="197" spans="1:18" ht="15" customHeight="1" x14ac:dyDescent="0.25">
      <c r="A197" s="2" t="s">
        <v>54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56"/>
      <c r="M197" s="56"/>
      <c r="N197" s="56"/>
      <c r="O197" s="57"/>
      <c r="R197" s="21"/>
    </row>
    <row r="198" spans="1:18" ht="15" customHeight="1" x14ac:dyDescent="0.25">
      <c r="A198" s="2" t="s">
        <v>55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56"/>
      <c r="M198" s="56"/>
      <c r="N198" s="61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1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2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1.3302180685358256</v>
      </c>
      <c r="C202" s="26">
        <v>1.5559006211180124</v>
      </c>
      <c r="D202" s="26">
        <v>1.6296296296296295</v>
      </c>
      <c r="E202" s="26">
        <v>1.9149659863945578</v>
      </c>
      <c r="F202" s="26">
        <v>1.5352112676056338</v>
      </c>
      <c r="G202" s="26">
        <v>1.6058631921824105</v>
      </c>
      <c r="H202" s="26">
        <v>1.2690677966101696</v>
      </c>
      <c r="I202" s="26">
        <v>1.6722972972972974</v>
      </c>
      <c r="J202" s="26">
        <v>1.5211267605633803</v>
      </c>
      <c r="K202" s="26">
        <v>1.5292207792207793</v>
      </c>
      <c r="L202" s="26">
        <v>1.4210526315789473</v>
      </c>
      <c r="M202" s="26">
        <f>+M194/M189</f>
        <v>1.4910179640718564</v>
      </c>
      <c r="N202" s="26"/>
      <c r="O202" s="16"/>
      <c r="P202" s="33"/>
      <c r="Q202" s="32" t="s">
        <v>51</v>
      </c>
      <c r="R202" s="54" t="s">
        <v>51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49</v>
      </c>
      <c r="B204" s="4" t="s">
        <v>59</v>
      </c>
      <c r="C204" s="4" t="s">
        <v>60</v>
      </c>
      <c r="D204" s="4" t="s">
        <v>61</v>
      </c>
      <c r="E204" s="4" t="s">
        <v>63</v>
      </c>
      <c r="F204" s="4" t="s">
        <v>64</v>
      </c>
      <c r="G204" s="4" t="s">
        <v>65</v>
      </c>
      <c r="H204" s="4" t="s">
        <v>66</v>
      </c>
      <c r="I204" s="4" t="s">
        <v>67</v>
      </c>
      <c r="J204" s="4" t="s">
        <v>68</v>
      </c>
      <c r="K204" s="4" t="s">
        <v>69</v>
      </c>
      <c r="L204" s="76" t="s">
        <v>70</v>
      </c>
      <c r="M204" s="76" t="s">
        <v>72</v>
      </c>
      <c r="N204" s="63" t="s">
        <v>52</v>
      </c>
      <c r="O204" s="64" t="s">
        <v>53</v>
      </c>
      <c r="P204" s="15"/>
      <c r="Q204" s="15" t="s">
        <v>36</v>
      </c>
      <c r="R204" s="93" t="s">
        <v>62</v>
      </c>
    </row>
    <row r="205" spans="1:18" ht="15" customHeight="1" x14ac:dyDescent="0.25">
      <c r="A205" s="2" t="s">
        <v>0</v>
      </c>
      <c r="B205" s="24">
        <v>133</v>
      </c>
      <c r="C205" s="24">
        <v>138</v>
      </c>
      <c r="D205" s="24">
        <v>132</v>
      </c>
      <c r="E205" s="24">
        <v>130</v>
      </c>
      <c r="F205" s="24">
        <v>128</v>
      </c>
      <c r="G205" s="24">
        <v>125</v>
      </c>
      <c r="H205" s="24">
        <v>121</v>
      </c>
      <c r="I205" s="24">
        <v>124</v>
      </c>
      <c r="J205" s="24">
        <v>126</v>
      </c>
      <c r="K205" s="24">
        <v>119</v>
      </c>
      <c r="L205" s="24">
        <v>116</v>
      </c>
      <c r="M205" s="24">
        <f>'[14]9th Circuit 06.18'!$H$16</f>
        <v>113</v>
      </c>
      <c r="N205" s="24">
        <f t="shared" ref="N205:N213" si="61">M205-B205</f>
        <v>-20</v>
      </c>
      <c r="O205" s="16">
        <f t="shared" ref="O205:O213" si="62">+N205/$B205</f>
        <v>-0.15037593984962405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76</v>
      </c>
      <c r="C206" s="24">
        <v>71</v>
      </c>
      <c r="D206" s="24">
        <v>72</v>
      </c>
      <c r="E206" s="24">
        <v>79</v>
      </c>
      <c r="F206" s="24">
        <v>78</v>
      </c>
      <c r="G206" s="24">
        <v>80</v>
      </c>
      <c r="H206" s="24">
        <v>85</v>
      </c>
      <c r="I206" s="24">
        <v>82</v>
      </c>
      <c r="J206" s="24">
        <v>79</v>
      </c>
      <c r="K206" s="24">
        <v>86</v>
      </c>
      <c r="L206" s="24">
        <v>89</v>
      </c>
      <c r="M206" s="24">
        <f>'[14]9th Circuit 06.18'!$G$17</f>
        <v>92</v>
      </c>
      <c r="N206" s="24">
        <f t="shared" si="61"/>
        <v>16</v>
      </c>
      <c r="O206" s="16">
        <f t="shared" si="62"/>
        <v>0.21052631578947367</v>
      </c>
      <c r="P206" s="33"/>
      <c r="Q206" s="33">
        <f>1-M206/M207</f>
        <v>0.551219512195122</v>
      </c>
      <c r="R206" s="52">
        <v>210</v>
      </c>
    </row>
    <row r="207" spans="1:18" ht="15" customHeight="1" x14ac:dyDescent="0.25">
      <c r="A207" s="2" t="s">
        <v>34</v>
      </c>
      <c r="B207" s="29">
        <v>209</v>
      </c>
      <c r="C207" s="29">
        <v>209</v>
      </c>
      <c r="D207" s="29">
        <v>204</v>
      </c>
      <c r="E207" s="29">
        <v>209</v>
      </c>
      <c r="F207" s="29">
        <v>206</v>
      </c>
      <c r="G207" s="29">
        <v>205</v>
      </c>
      <c r="H207" s="29">
        <v>206</v>
      </c>
      <c r="I207" s="29">
        <v>206</v>
      </c>
      <c r="J207" s="29">
        <v>205</v>
      </c>
      <c r="K207" s="29">
        <v>205</v>
      </c>
      <c r="L207" s="29">
        <v>205</v>
      </c>
      <c r="M207" s="29">
        <f t="shared" ref="M207" si="63">SUM(M205:M206)</f>
        <v>205</v>
      </c>
      <c r="N207" s="24">
        <f t="shared" si="61"/>
        <v>-4</v>
      </c>
      <c r="O207" s="16">
        <f t="shared" si="62"/>
        <v>-1.9138755980861243E-2</v>
      </c>
      <c r="P207" s="33"/>
      <c r="Q207" s="34"/>
      <c r="R207" s="35"/>
    </row>
    <row r="208" spans="1:18" ht="15" customHeight="1" x14ac:dyDescent="0.25">
      <c r="A208" s="2" t="s">
        <v>56</v>
      </c>
      <c r="B208" s="29">
        <v>40</v>
      </c>
      <c r="C208" s="29">
        <v>36</v>
      </c>
      <c r="D208" s="29">
        <v>41</v>
      </c>
      <c r="E208" s="29">
        <v>38</v>
      </c>
      <c r="F208" s="29">
        <v>39</v>
      </c>
      <c r="G208" s="29">
        <v>46</v>
      </c>
      <c r="H208" s="29">
        <v>46</v>
      </c>
      <c r="I208" s="29">
        <v>51</v>
      </c>
      <c r="J208" s="29">
        <v>52</v>
      </c>
      <c r="K208" s="29">
        <v>53</v>
      </c>
      <c r="L208" s="29">
        <v>55</v>
      </c>
      <c r="M208" s="29">
        <f>'[2]6+ Months Inactive by County'!$G$4</f>
        <v>60</v>
      </c>
      <c r="N208" s="24">
        <f t="shared" si="61"/>
        <v>20</v>
      </c>
      <c r="O208" s="16">
        <f t="shared" si="62"/>
        <v>0.5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10</v>
      </c>
      <c r="C209" s="24">
        <v>10</v>
      </c>
      <c r="D209" s="24">
        <v>10</v>
      </c>
      <c r="E209" s="24">
        <v>10</v>
      </c>
      <c r="F209" s="24">
        <v>10</v>
      </c>
      <c r="G209" s="24">
        <v>10</v>
      </c>
      <c r="H209" s="24">
        <v>10</v>
      </c>
      <c r="I209" s="24">
        <v>10</v>
      </c>
      <c r="J209" s="24">
        <v>10</v>
      </c>
      <c r="K209" s="24">
        <v>10</v>
      </c>
      <c r="L209" s="24">
        <v>10</v>
      </c>
      <c r="M209" s="24">
        <f>'[14]9th Circuit 06.18'!$H$18</f>
        <v>10</v>
      </c>
      <c r="N209" s="24">
        <f t="shared" si="61"/>
        <v>0</v>
      </c>
      <c r="O209" s="16">
        <f t="shared" si="62"/>
        <v>0</v>
      </c>
      <c r="P209" s="33"/>
    </row>
    <row r="210" spans="1:18" ht="15" customHeight="1" x14ac:dyDescent="0.25">
      <c r="A210" s="2" t="s">
        <v>29</v>
      </c>
      <c r="B210" s="24">
        <v>219</v>
      </c>
      <c r="C210" s="24">
        <v>219</v>
      </c>
      <c r="D210" s="24">
        <v>214</v>
      </c>
      <c r="E210" s="24">
        <v>219</v>
      </c>
      <c r="F210" s="24">
        <v>216</v>
      </c>
      <c r="G210" s="24">
        <v>215</v>
      </c>
      <c r="H210" s="24">
        <v>216</v>
      </c>
      <c r="I210" s="24">
        <v>216</v>
      </c>
      <c r="J210" s="24">
        <v>215</v>
      </c>
      <c r="K210" s="24">
        <v>215</v>
      </c>
      <c r="L210" s="24">
        <v>215</v>
      </c>
      <c r="M210" s="24">
        <f>M205+M206+M209</f>
        <v>215</v>
      </c>
      <c r="N210" s="24">
        <f t="shared" si="61"/>
        <v>-4</v>
      </c>
      <c r="O210" s="16">
        <f t="shared" si="62"/>
        <v>-1.8264840182648401E-2</v>
      </c>
      <c r="P210" s="33"/>
    </row>
    <row r="211" spans="1:18" ht="15" customHeight="1" x14ac:dyDescent="0.25">
      <c r="A211" s="2" t="s">
        <v>47</v>
      </c>
      <c r="B211" s="24">
        <v>78</v>
      </c>
      <c r="C211" s="24">
        <v>64</v>
      </c>
      <c r="D211" s="24">
        <v>64</v>
      </c>
      <c r="E211" s="24">
        <v>57</v>
      </c>
      <c r="F211" s="24">
        <v>54</v>
      </c>
      <c r="G211" s="24">
        <v>53</v>
      </c>
      <c r="H211" s="24">
        <v>52</v>
      </c>
      <c r="I211" s="24">
        <v>55</v>
      </c>
      <c r="J211" s="24">
        <v>57</v>
      </c>
      <c r="K211" s="24">
        <v>60</v>
      </c>
      <c r="L211" s="24">
        <v>65</v>
      </c>
      <c r="M211" s="24">
        <f>'[14]9th Circuit 06.18'!$B$9</f>
        <v>77</v>
      </c>
      <c r="N211" s="24">
        <f t="shared" si="61"/>
        <v>-1</v>
      </c>
      <c r="O211" s="16">
        <f t="shared" si="62"/>
        <v>-1.282051282051282E-2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280</v>
      </c>
      <c r="C212" s="24">
        <v>279</v>
      </c>
      <c r="D212" s="24">
        <v>277</v>
      </c>
      <c r="E212" s="24">
        <v>274</v>
      </c>
      <c r="F212" s="24">
        <v>261</v>
      </c>
      <c r="G212" s="24">
        <v>253</v>
      </c>
      <c r="H212" s="24">
        <v>249</v>
      </c>
      <c r="I212" s="24">
        <v>245</v>
      </c>
      <c r="J212" s="24">
        <v>235</v>
      </c>
      <c r="K212" s="24">
        <v>228</v>
      </c>
      <c r="L212" s="24">
        <v>226</v>
      </c>
      <c r="M212" s="24">
        <f>'[14]9th Circuit 06.18'!$B$16</f>
        <v>211</v>
      </c>
      <c r="N212" s="24">
        <f t="shared" si="61"/>
        <v>-69</v>
      </c>
      <c r="O212" s="16">
        <f t="shared" si="62"/>
        <v>-0.24642857142857144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358</v>
      </c>
      <c r="C213" s="24">
        <v>343</v>
      </c>
      <c r="D213" s="24">
        <v>341</v>
      </c>
      <c r="E213" s="24">
        <v>331</v>
      </c>
      <c r="F213" s="24">
        <v>315</v>
      </c>
      <c r="G213" s="24">
        <v>306</v>
      </c>
      <c r="H213" s="24">
        <v>301</v>
      </c>
      <c r="I213" s="24">
        <v>300</v>
      </c>
      <c r="J213" s="24">
        <v>292</v>
      </c>
      <c r="K213" s="24">
        <v>288</v>
      </c>
      <c r="L213" s="24">
        <v>291</v>
      </c>
      <c r="M213" s="24">
        <f t="shared" ref="M213" si="64">SUM(M211:M212)</f>
        <v>288</v>
      </c>
      <c r="N213" s="24">
        <f t="shared" si="61"/>
        <v>-70</v>
      </c>
      <c r="O213" s="16">
        <f t="shared" si="62"/>
        <v>-0.19553072625698323</v>
      </c>
      <c r="P213" s="33"/>
      <c r="Q213" s="32">
        <f>SUM(B218:M218)/12</f>
        <v>2.75</v>
      </c>
      <c r="R213" s="33">
        <f>M207/R206</f>
        <v>0.97619047619047616</v>
      </c>
    </row>
    <row r="214" spans="1:18" ht="15" customHeight="1" x14ac:dyDescent="0.25">
      <c r="A214" s="7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2"/>
      <c r="M214" s="72"/>
      <c r="N214" s="72"/>
      <c r="O214" s="72"/>
      <c r="R214" s="21"/>
    </row>
    <row r="215" spans="1:18" ht="15" customHeight="1" x14ac:dyDescent="0.25">
      <c r="A215" s="2" t="s">
        <v>54</v>
      </c>
      <c r="B215" s="24">
        <v>589</v>
      </c>
      <c r="C215" s="24">
        <v>566</v>
      </c>
      <c r="D215" s="24">
        <v>554</v>
      </c>
      <c r="E215" s="24">
        <v>544</v>
      </c>
      <c r="F215" s="24">
        <v>537</v>
      </c>
      <c r="G215" s="24">
        <v>534</v>
      </c>
      <c r="H215" s="24">
        <v>525</v>
      </c>
      <c r="I215" s="24">
        <v>531</v>
      </c>
      <c r="J215" s="24">
        <v>509</v>
      </c>
      <c r="K215" s="24">
        <v>505</v>
      </c>
      <c r="L215" s="24">
        <v>495</v>
      </c>
      <c r="M215" s="24">
        <f>'[3]Rolling 12 Mos Total Children'!$M$12</f>
        <v>474</v>
      </c>
      <c r="N215" s="24">
        <f>M215-B215</f>
        <v>-115</v>
      </c>
      <c r="O215" s="16">
        <f>+N215/$B215</f>
        <v>-0.19524617996604415</v>
      </c>
      <c r="R215" s="21"/>
    </row>
    <row r="216" spans="1:18" ht="15" customHeight="1" x14ac:dyDescent="0.25">
      <c r="A216" s="2" t="s">
        <v>55</v>
      </c>
      <c r="B216" s="24">
        <v>261</v>
      </c>
      <c r="C216" s="24">
        <v>262</v>
      </c>
      <c r="D216" s="24">
        <v>261</v>
      </c>
      <c r="E216" s="24">
        <v>265</v>
      </c>
      <c r="F216" s="24">
        <v>259</v>
      </c>
      <c r="G216" s="24">
        <v>258</v>
      </c>
      <c r="H216" s="24">
        <v>256</v>
      </c>
      <c r="I216" s="24">
        <v>251</v>
      </c>
      <c r="J216" s="24">
        <v>252</v>
      </c>
      <c r="K216" s="24">
        <v>249</v>
      </c>
      <c r="L216" s="24">
        <v>249</v>
      </c>
      <c r="M216" s="24">
        <f>'[3]Rolling 12 Mos Total Volunteers'!$M$12</f>
        <v>248</v>
      </c>
      <c r="N216" s="52">
        <f>M216-B216</f>
        <v>-13</v>
      </c>
      <c r="O216" s="16">
        <f>+N216/$B216</f>
        <v>-4.9808429118773943E-2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4</v>
      </c>
      <c r="C218" s="24">
        <v>5</v>
      </c>
      <c r="D218" s="24">
        <v>0</v>
      </c>
      <c r="E218" s="24">
        <v>5</v>
      </c>
      <c r="F218" s="24">
        <v>3</v>
      </c>
      <c r="G218" s="24">
        <v>2</v>
      </c>
      <c r="H218" s="24">
        <v>3</v>
      </c>
      <c r="I218" s="24">
        <v>3</v>
      </c>
      <c r="J218" s="24">
        <v>2</v>
      </c>
      <c r="K218" s="24">
        <v>2</v>
      </c>
      <c r="L218" s="24">
        <v>2</v>
      </c>
      <c r="M218" s="24">
        <f>'[14]9th Circuit 06.18'!$H$19</f>
        <v>2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5</v>
      </c>
      <c r="C219" s="24">
        <v>5</v>
      </c>
      <c r="D219" s="24">
        <v>0</v>
      </c>
      <c r="E219" s="24">
        <v>6</v>
      </c>
      <c r="F219" s="24">
        <v>3</v>
      </c>
      <c r="G219" s="24">
        <v>2</v>
      </c>
      <c r="H219" s="24">
        <v>3</v>
      </c>
      <c r="I219" s="24">
        <v>3</v>
      </c>
      <c r="J219" s="24">
        <v>2</v>
      </c>
      <c r="K219" s="24">
        <v>2</v>
      </c>
      <c r="L219" s="24">
        <v>2</v>
      </c>
      <c r="M219" s="24">
        <f>'[14]9th Circuit 06.18'!$H$20</f>
        <v>2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1.3397129186602872</v>
      </c>
      <c r="C220" s="26">
        <v>1.3349282296650717</v>
      </c>
      <c r="D220" s="26">
        <v>1.357843137254902</v>
      </c>
      <c r="E220" s="26">
        <v>1.3110047846889952</v>
      </c>
      <c r="F220" s="26">
        <v>1.266990291262136</v>
      </c>
      <c r="G220" s="26">
        <v>1.2341463414634146</v>
      </c>
      <c r="H220" s="26">
        <v>1.2087378640776698</v>
      </c>
      <c r="I220" s="26">
        <v>1.1893203883495145</v>
      </c>
      <c r="J220" s="26">
        <v>1.1463414634146341</v>
      </c>
      <c r="K220" s="26">
        <v>1.1121951219512196</v>
      </c>
      <c r="L220" s="26">
        <v>1.102439024390244</v>
      </c>
      <c r="M220" s="26">
        <f t="shared" ref="M220" si="65">+M212/M207</f>
        <v>1.0292682926829269</v>
      </c>
      <c r="N220" s="26"/>
      <c r="O220" s="16"/>
      <c r="P220" s="33"/>
      <c r="Q220" s="32">
        <f>SUM(B219:M219)/12</f>
        <v>2.9166666666666665</v>
      </c>
      <c r="R220" s="54">
        <f>[4]Sheet1!$O$11</f>
        <v>0.83023443815683107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5"/>
      <c r="M221" s="25"/>
      <c r="R221" s="16"/>
    </row>
    <row r="222" spans="1:18" ht="45" x14ac:dyDescent="0.25">
      <c r="A222" s="7" t="s">
        <v>11</v>
      </c>
      <c r="B222" s="4" t="s">
        <v>59</v>
      </c>
      <c r="C222" s="4" t="s">
        <v>60</v>
      </c>
      <c r="D222" s="4" t="s">
        <v>61</v>
      </c>
      <c r="E222" s="4" t="s">
        <v>63</v>
      </c>
      <c r="F222" s="4" t="s">
        <v>64</v>
      </c>
      <c r="G222" s="4" t="s">
        <v>65</v>
      </c>
      <c r="H222" s="4" t="s">
        <v>66</v>
      </c>
      <c r="I222" s="4" t="s">
        <v>67</v>
      </c>
      <c r="J222" s="4" t="s">
        <v>68</v>
      </c>
      <c r="K222" s="4" t="s">
        <v>69</v>
      </c>
      <c r="L222" s="76" t="s">
        <v>70</v>
      </c>
      <c r="M222" s="76" t="s">
        <v>72</v>
      </c>
      <c r="N222" s="63" t="s">
        <v>52</v>
      </c>
      <c r="O222" s="64" t="s">
        <v>53</v>
      </c>
      <c r="P222" s="15"/>
      <c r="Q222" s="15" t="s">
        <v>36</v>
      </c>
      <c r="R222" s="93" t="s">
        <v>62</v>
      </c>
    </row>
    <row r="223" spans="1:18" ht="15" customHeight="1" x14ac:dyDescent="0.25">
      <c r="A223" s="2" t="s">
        <v>0</v>
      </c>
      <c r="B223" s="24">
        <v>571</v>
      </c>
      <c r="C223" s="24">
        <v>583</v>
      </c>
      <c r="D223" s="24">
        <v>566</v>
      </c>
      <c r="E223" s="24">
        <v>570</v>
      </c>
      <c r="F223" s="24">
        <v>558</v>
      </c>
      <c r="G223" s="24">
        <v>546</v>
      </c>
      <c r="H223" s="24">
        <v>563</v>
      </c>
      <c r="I223" s="24">
        <v>555</v>
      </c>
      <c r="J223" s="24">
        <v>558</v>
      </c>
      <c r="K223" s="24">
        <v>547</v>
      </c>
      <c r="L223" s="24">
        <v>541</v>
      </c>
      <c r="M223" s="24">
        <f>'[15]10th Circuit Summary 06.18'!$H$16</f>
        <v>542</v>
      </c>
      <c r="N223" s="24">
        <f t="shared" ref="N223:N231" si="66">M223-B223</f>
        <v>-29</v>
      </c>
      <c r="O223" s="16">
        <f t="shared" ref="O223:O231" si="67">+N223/$B223</f>
        <v>-5.0788091068301226E-2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229</v>
      </c>
      <c r="C224" s="24">
        <v>224</v>
      </c>
      <c r="D224" s="24">
        <v>224</v>
      </c>
      <c r="E224" s="24">
        <v>222</v>
      </c>
      <c r="F224" s="24">
        <v>238</v>
      </c>
      <c r="G224" s="24">
        <v>246</v>
      </c>
      <c r="H224" s="24">
        <v>234</v>
      </c>
      <c r="I224" s="24">
        <v>245</v>
      </c>
      <c r="J224" s="24">
        <v>236</v>
      </c>
      <c r="K224" s="24">
        <v>247</v>
      </c>
      <c r="L224" s="24">
        <v>256</v>
      </c>
      <c r="M224" s="24">
        <f>'[15]10th Circuit Summary 06.18'!$G$17</f>
        <v>262</v>
      </c>
      <c r="N224" s="24">
        <f t="shared" si="66"/>
        <v>33</v>
      </c>
      <c r="O224" s="16">
        <f t="shared" si="67"/>
        <v>0.14410480349344978</v>
      </c>
      <c r="P224" s="33"/>
      <c r="Q224" s="33">
        <f>1-M224/M225</f>
        <v>0.67412935323383083</v>
      </c>
      <c r="R224" s="52">
        <v>800</v>
      </c>
    </row>
    <row r="225" spans="1:18" ht="15" customHeight="1" x14ac:dyDescent="0.25">
      <c r="A225" s="2" t="s">
        <v>34</v>
      </c>
      <c r="B225" s="29">
        <v>800</v>
      </c>
      <c r="C225" s="29">
        <v>807</v>
      </c>
      <c r="D225" s="29">
        <v>790</v>
      </c>
      <c r="E225" s="29">
        <v>792</v>
      </c>
      <c r="F225" s="29">
        <v>796</v>
      </c>
      <c r="G225" s="29">
        <v>792</v>
      </c>
      <c r="H225" s="29">
        <v>797</v>
      </c>
      <c r="I225" s="29">
        <v>800</v>
      </c>
      <c r="J225" s="29">
        <v>794</v>
      </c>
      <c r="K225" s="29">
        <v>794</v>
      </c>
      <c r="L225" s="29">
        <v>797</v>
      </c>
      <c r="M225" s="29">
        <f t="shared" ref="M225" si="68">SUM(M223:M224)</f>
        <v>804</v>
      </c>
      <c r="N225" s="24">
        <f t="shared" si="66"/>
        <v>4</v>
      </c>
      <c r="O225" s="16">
        <f t="shared" si="67"/>
        <v>5.0000000000000001E-3</v>
      </c>
      <c r="P225" s="33"/>
      <c r="Q225" s="34"/>
      <c r="R225" s="35"/>
    </row>
    <row r="226" spans="1:18" ht="15" customHeight="1" x14ac:dyDescent="0.25">
      <c r="A226" s="2" t="s">
        <v>56</v>
      </c>
      <c r="B226" s="29">
        <v>102</v>
      </c>
      <c r="C226" s="29">
        <v>110</v>
      </c>
      <c r="D226" s="29">
        <v>129</v>
      </c>
      <c r="E226" s="29">
        <v>126</v>
      </c>
      <c r="F226" s="29">
        <v>128</v>
      </c>
      <c r="G226" s="29">
        <v>126</v>
      </c>
      <c r="H226" s="29">
        <v>117</v>
      </c>
      <c r="I226" s="29">
        <v>115</v>
      </c>
      <c r="J226" s="29">
        <v>118</v>
      </c>
      <c r="K226" s="29">
        <v>122</v>
      </c>
      <c r="L226" s="29">
        <v>133</v>
      </c>
      <c r="M226" s="29">
        <f>'[2]6+ Months Inactive by County'!$G$8</f>
        <v>135</v>
      </c>
      <c r="N226" s="24">
        <f t="shared" si="66"/>
        <v>33</v>
      </c>
      <c r="O226" s="16">
        <f t="shared" si="67"/>
        <v>0.3235294117647059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33</v>
      </c>
      <c r="C227" s="24">
        <v>33</v>
      </c>
      <c r="D227" s="24">
        <v>33</v>
      </c>
      <c r="E227" s="24">
        <v>33</v>
      </c>
      <c r="F227" s="24">
        <v>31</v>
      </c>
      <c r="G227" s="24">
        <v>31</v>
      </c>
      <c r="H227" s="24">
        <v>31</v>
      </c>
      <c r="I227" s="24">
        <v>31</v>
      </c>
      <c r="J227" s="24">
        <v>31</v>
      </c>
      <c r="K227" s="24">
        <v>24</v>
      </c>
      <c r="L227" s="24">
        <v>23</v>
      </c>
      <c r="M227" s="24">
        <f>'[15]10th Circuit Summary 06.18'!$H$18</f>
        <v>23</v>
      </c>
      <c r="N227" s="24">
        <f t="shared" si="66"/>
        <v>-10</v>
      </c>
      <c r="O227" s="16">
        <f t="shared" si="67"/>
        <v>-0.30303030303030304</v>
      </c>
      <c r="P227" s="33"/>
    </row>
    <row r="228" spans="1:18" ht="15" customHeight="1" x14ac:dyDescent="0.25">
      <c r="A228" s="2" t="s">
        <v>29</v>
      </c>
      <c r="B228" s="24">
        <v>833</v>
      </c>
      <c r="C228" s="24">
        <v>840</v>
      </c>
      <c r="D228" s="24">
        <v>823</v>
      </c>
      <c r="E228" s="24">
        <v>825</v>
      </c>
      <c r="F228" s="24">
        <v>827</v>
      </c>
      <c r="G228" s="24">
        <v>823</v>
      </c>
      <c r="H228" s="24">
        <v>828</v>
      </c>
      <c r="I228" s="24">
        <v>831</v>
      </c>
      <c r="J228" s="24">
        <v>825</v>
      </c>
      <c r="K228" s="24">
        <v>818</v>
      </c>
      <c r="L228" s="24">
        <v>820</v>
      </c>
      <c r="M228" s="24">
        <f>M223+M224+M227</f>
        <v>827</v>
      </c>
      <c r="N228" s="24">
        <f t="shared" si="66"/>
        <v>-6</v>
      </c>
      <c r="O228" s="16">
        <f t="shared" si="67"/>
        <v>-7.2028811524609843E-3</v>
      </c>
      <c r="P228" s="33"/>
    </row>
    <row r="229" spans="1:18" ht="15" customHeight="1" x14ac:dyDescent="0.25">
      <c r="A229" s="2" t="s">
        <v>47</v>
      </c>
      <c r="B229" s="24">
        <v>209</v>
      </c>
      <c r="C229" s="24">
        <v>194</v>
      </c>
      <c r="D229" s="24">
        <v>199</v>
      </c>
      <c r="E229" s="24">
        <v>207</v>
      </c>
      <c r="F229" s="24">
        <v>196</v>
      </c>
      <c r="G229" s="24">
        <v>201</v>
      </c>
      <c r="H229" s="24">
        <v>172</v>
      </c>
      <c r="I229" s="24">
        <v>175</v>
      </c>
      <c r="J229" s="24">
        <v>141</v>
      </c>
      <c r="K229" s="24">
        <v>155</v>
      </c>
      <c r="L229" s="24">
        <v>153</v>
      </c>
      <c r="M229" s="24">
        <f>'[15]10th Circuit Summary 06.18'!$B$9</f>
        <v>155</v>
      </c>
      <c r="N229" s="24">
        <f t="shared" si="66"/>
        <v>-54</v>
      </c>
      <c r="O229" s="16">
        <f t="shared" si="67"/>
        <v>-0.25837320574162681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1288</v>
      </c>
      <c r="C230" s="24">
        <v>1271</v>
      </c>
      <c r="D230" s="24">
        <v>1267</v>
      </c>
      <c r="E230" s="24">
        <v>1248</v>
      </c>
      <c r="F230" s="24">
        <v>1220</v>
      </c>
      <c r="G230" s="24">
        <v>1182</v>
      </c>
      <c r="H230" s="24">
        <v>1181</v>
      </c>
      <c r="I230" s="24">
        <v>1182</v>
      </c>
      <c r="J230" s="24">
        <v>1184</v>
      </c>
      <c r="K230" s="24">
        <v>1149</v>
      </c>
      <c r="L230" s="24">
        <v>1132</v>
      </c>
      <c r="M230" s="24">
        <f>'[15]10th Circuit Summary 06.18'!$B$16</f>
        <v>1149</v>
      </c>
      <c r="N230" s="24">
        <f t="shared" si="66"/>
        <v>-139</v>
      </c>
      <c r="O230" s="16">
        <f t="shared" si="67"/>
        <v>-0.10791925465838509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1497</v>
      </c>
      <c r="C231" s="24">
        <v>1465</v>
      </c>
      <c r="D231" s="24">
        <v>1466</v>
      </c>
      <c r="E231" s="24">
        <v>1455</v>
      </c>
      <c r="F231" s="24">
        <v>1416</v>
      </c>
      <c r="G231" s="24">
        <v>1383</v>
      </c>
      <c r="H231" s="24">
        <v>1353</v>
      </c>
      <c r="I231" s="24">
        <v>1357</v>
      </c>
      <c r="J231" s="24">
        <v>1325</v>
      </c>
      <c r="K231" s="24">
        <v>1304</v>
      </c>
      <c r="L231" s="24">
        <v>1285</v>
      </c>
      <c r="M231" s="24">
        <f t="shared" ref="M231" si="69">SUM(M229:M230)</f>
        <v>1304</v>
      </c>
      <c r="N231" s="24">
        <f t="shared" si="66"/>
        <v>-193</v>
      </c>
      <c r="O231" s="16">
        <f t="shared" si="67"/>
        <v>-0.12892451569806279</v>
      </c>
      <c r="P231" s="33"/>
      <c r="Q231" s="32">
        <f>SUM(B236:M236)/12</f>
        <v>13.25</v>
      </c>
      <c r="R231" s="33">
        <f>M225/R224</f>
        <v>1.0049999999999999</v>
      </c>
    </row>
    <row r="232" spans="1:18" ht="15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2"/>
      <c r="M232" s="72"/>
      <c r="N232" s="72"/>
      <c r="O232" s="72"/>
      <c r="R232" s="21"/>
    </row>
    <row r="233" spans="1:18" ht="15" customHeight="1" x14ac:dyDescent="0.25">
      <c r="A233" s="2" t="s">
        <v>54</v>
      </c>
      <c r="B233" s="24">
        <v>2404</v>
      </c>
      <c r="C233" s="24">
        <v>2327</v>
      </c>
      <c r="D233" s="24">
        <v>2309</v>
      </c>
      <c r="E233" s="24">
        <v>2288</v>
      </c>
      <c r="F233" s="24">
        <v>2270</v>
      </c>
      <c r="G233" s="24">
        <v>2222</v>
      </c>
      <c r="H233" s="24">
        <v>2274</v>
      </c>
      <c r="I233" s="24">
        <v>2267</v>
      </c>
      <c r="J233" s="24">
        <v>2234</v>
      </c>
      <c r="K233" s="24">
        <v>2214</v>
      </c>
      <c r="L233" s="24">
        <v>2204</v>
      </c>
      <c r="M233" s="24">
        <f>'[3]Rolling 12 Mos Total Children'!$M$13</f>
        <v>2195</v>
      </c>
      <c r="N233" s="24">
        <f>M233-B233</f>
        <v>-209</v>
      </c>
      <c r="O233" s="16">
        <f>+N233/$B233</f>
        <v>-8.693843594009984E-2</v>
      </c>
      <c r="R233" s="21"/>
    </row>
    <row r="234" spans="1:18" ht="15" customHeight="1" x14ac:dyDescent="0.25">
      <c r="A234" s="2" t="s">
        <v>55</v>
      </c>
      <c r="B234" s="24">
        <v>1014</v>
      </c>
      <c r="C234" s="24">
        <v>992</v>
      </c>
      <c r="D234" s="24">
        <v>979</v>
      </c>
      <c r="E234" s="24">
        <v>974</v>
      </c>
      <c r="F234" s="24">
        <v>975</v>
      </c>
      <c r="G234" s="24">
        <v>976</v>
      </c>
      <c r="H234" s="24">
        <v>979</v>
      </c>
      <c r="I234" s="24">
        <v>985</v>
      </c>
      <c r="J234" s="24">
        <v>987</v>
      </c>
      <c r="K234" s="24">
        <v>981</v>
      </c>
      <c r="L234" s="24">
        <v>982</v>
      </c>
      <c r="M234" s="24">
        <f>'[3]Rolling 12 Mos Total Volunteers'!$M$13</f>
        <v>984</v>
      </c>
      <c r="N234" s="52">
        <f>M234-B234</f>
        <v>-30</v>
      </c>
      <c r="O234" s="16">
        <f>+N234/$B234</f>
        <v>-2.9585798816568046E-2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17</v>
      </c>
      <c r="C236" s="24">
        <v>18</v>
      </c>
      <c r="D236" s="24">
        <v>0</v>
      </c>
      <c r="E236" s="24">
        <v>15</v>
      </c>
      <c r="F236" s="24">
        <v>15</v>
      </c>
      <c r="G236" s="24">
        <v>11</v>
      </c>
      <c r="H236" s="24">
        <v>16</v>
      </c>
      <c r="I236" s="24">
        <v>20</v>
      </c>
      <c r="J236" s="24">
        <v>13</v>
      </c>
      <c r="K236" s="24">
        <v>9</v>
      </c>
      <c r="L236" s="24">
        <v>10</v>
      </c>
      <c r="M236" s="24">
        <f>'[15]10th Circuit Summary 06.18'!$H$19</f>
        <v>15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15</v>
      </c>
      <c r="C237" s="24">
        <v>17</v>
      </c>
      <c r="D237" s="24">
        <v>11</v>
      </c>
      <c r="E237" s="24">
        <v>14</v>
      </c>
      <c r="F237" s="24">
        <v>15</v>
      </c>
      <c r="G237" s="24">
        <v>11</v>
      </c>
      <c r="H237" s="24">
        <v>18</v>
      </c>
      <c r="I237" s="24">
        <v>19</v>
      </c>
      <c r="J237" s="24">
        <v>10</v>
      </c>
      <c r="K237" s="24">
        <v>7</v>
      </c>
      <c r="L237" s="24">
        <v>10</v>
      </c>
      <c r="M237" s="24">
        <f>'[15]10th Circuit Summary 06.18'!$H$20</f>
        <v>15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1.61</v>
      </c>
      <c r="C238" s="26">
        <v>1.5749690210656753</v>
      </c>
      <c r="D238" s="26">
        <v>1.6037974683544305</v>
      </c>
      <c r="E238" s="26">
        <v>1.5757575757575757</v>
      </c>
      <c r="F238" s="26">
        <v>1.5326633165829147</v>
      </c>
      <c r="G238" s="26">
        <v>1.4924242424242424</v>
      </c>
      <c r="H238" s="26">
        <v>1.4818067754077793</v>
      </c>
      <c r="I238" s="26">
        <v>1.4775</v>
      </c>
      <c r="J238" s="26">
        <v>1.491183879093199</v>
      </c>
      <c r="K238" s="26">
        <v>1.4471032745591939</v>
      </c>
      <c r="L238" s="26">
        <v>1.4203262233375158</v>
      </c>
      <c r="M238" s="26">
        <f t="shared" ref="M238" si="70">+M230/M225</f>
        <v>1.4291044776119404</v>
      </c>
      <c r="N238" s="26"/>
      <c r="O238" s="16"/>
      <c r="P238" s="33"/>
      <c r="Q238" s="32">
        <f>SUM(B237:M237)/12</f>
        <v>13.5</v>
      </c>
      <c r="R238" s="54">
        <f>[4]Sheet1!$O$12</f>
        <v>0.79671651155495138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5"/>
      <c r="M239" s="25"/>
      <c r="R239" s="16"/>
    </row>
    <row r="240" spans="1:18" ht="45" x14ac:dyDescent="0.25">
      <c r="A240" s="7" t="s">
        <v>19</v>
      </c>
      <c r="B240" s="4" t="s">
        <v>59</v>
      </c>
      <c r="C240" s="4" t="s">
        <v>60</v>
      </c>
      <c r="D240" s="4" t="s">
        <v>61</v>
      </c>
      <c r="E240" s="4" t="s">
        <v>63</v>
      </c>
      <c r="F240" s="4" t="s">
        <v>64</v>
      </c>
      <c r="G240" s="4" t="s">
        <v>65</v>
      </c>
      <c r="H240" s="4" t="s">
        <v>66</v>
      </c>
      <c r="I240" s="4" t="s">
        <v>67</v>
      </c>
      <c r="J240" s="4" t="s">
        <v>68</v>
      </c>
      <c r="K240" s="4" t="s">
        <v>69</v>
      </c>
      <c r="L240" s="76" t="s">
        <v>70</v>
      </c>
      <c r="M240" s="76" t="s">
        <v>72</v>
      </c>
      <c r="N240" s="63" t="s">
        <v>52</v>
      </c>
      <c r="O240" s="64" t="s">
        <v>53</v>
      </c>
      <c r="P240" s="15"/>
      <c r="Q240" s="15" t="s">
        <v>36</v>
      </c>
      <c r="R240" s="93" t="s">
        <v>62</v>
      </c>
    </row>
    <row r="241" spans="1:18" ht="15" customHeight="1" x14ac:dyDescent="0.25">
      <c r="A241" s="2" t="s">
        <v>0</v>
      </c>
      <c r="B241" s="24">
        <v>408</v>
      </c>
      <c r="C241" s="24">
        <v>408</v>
      </c>
      <c r="D241" s="24">
        <v>404</v>
      </c>
      <c r="E241" s="24">
        <v>410</v>
      </c>
      <c r="F241" s="24">
        <v>414</v>
      </c>
      <c r="G241" s="24">
        <v>409</v>
      </c>
      <c r="H241" s="24">
        <v>417</v>
      </c>
      <c r="I241" s="24">
        <v>412</v>
      </c>
      <c r="J241" s="24">
        <v>421</v>
      </c>
      <c r="K241" s="24">
        <v>419</v>
      </c>
      <c r="L241" s="24">
        <v>425</v>
      </c>
      <c r="M241" s="24">
        <f>'[16]12th Circuit Summary 06.18'!$H$16</f>
        <v>419</v>
      </c>
      <c r="N241" s="24">
        <f t="shared" ref="N241:N249" si="71">M241-B241</f>
        <v>11</v>
      </c>
      <c r="O241" s="16">
        <f t="shared" ref="O241:O249" si="72">+N241/$B241</f>
        <v>2.6960784313725492E-2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88</v>
      </c>
      <c r="C242" s="24">
        <v>99</v>
      </c>
      <c r="D242" s="24">
        <v>84</v>
      </c>
      <c r="E242" s="24">
        <v>107</v>
      </c>
      <c r="F242" s="24">
        <v>81</v>
      </c>
      <c r="G242" s="24">
        <v>78</v>
      </c>
      <c r="H242" s="24">
        <v>78</v>
      </c>
      <c r="I242" s="24">
        <v>97</v>
      </c>
      <c r="J242" s="24">
        <v>82</v>
      </c>
      <c r="K242" s="24">
        <v>91</v>
      </c>
      <c r="L242" s="24">
        <v>89</v>
      </c>
      <c r="M242" s="24">
        <f>'[16]12th Circuit Summary 06.18'!$G$17</f>
        <v>102</v>
      </c>
      <c r="N242" s="24">
        <f t="shared" si="71"/>
        <v>14</v>
      </c>
      <c r="O242" s="16">
        <f t="shared" si="72"/>
        <v>0.15909090909090909</v>
      </c>
      <c r="P242" s="33"/>
      <c r="Q242" s="33">
        <f>1-M242/M243</f>
        <v>0.80422264875239924</v>
      </c>
      <c r="R242" s="52">
        <v>456</v>
      </c>
    </row>
    <row r="243" spans="1:18" ht="15" customHeight="1" x14ac:dyDescent="0.25">
      <c r="A243" s="2" t="s">
        <v>34</v>
      </c>
      <c r="B243" s="29">
        <v>496</v>
      </c>
      <c r="C243" s="29">
        <v>507</v>
      </c>
      <c r="D243" s="29">
        <v>488</v>
      </c>
      <c r="E243" s="29">
        <v>517</v>
      </c>
      <c r="F243" s="29">
        <v>495</v>
      </c>
      <c r="G243" s="29">
        <v>487</v>
      </c>
      <c r="H243" s="29">
        <v>495</v>
      </c>
      <c r="I243" s="29">
        <v>509</v>
      </c>
      <c r="J243" s="29">
        <v>503</v>
      </c>
      <c r="K243" s="29">
        <v>510</v>
      </c>
      <c r="L243" s="29">
        <v>514</v>
      </c>
      <c r="M243" s="29">
        <f t="shared" ref="M243" si="73">SUM(M241:M242)</f>
        <v>521</v>
      </c>
      <c r="N243" s="24">
        <f t="shared" si="71"/>
        <v>25</v>
      </c>
      <c r="O243" s="16">
        <f t="shared" si="72"/>
        <v>5.040322580645161E-2</v>
      </c>
      <c r="P243" s="33"/>
      <c r="Q243" s="34"/>
      <c r="R243" s="35"/>
    </row>
    <row r="244" spans="1:18" ht="15" customHeight="1" x14ac:dyDescent="0.25">
      <c r="A244" s="2" t="s">
        <v>56</v>
      </c>
      <c r="B244" s="29">
        <v>21</v>
      </c>
      <c r="C244" s="29">
        <v>18</v>
      </c>
      <c r="D244" s="29">
        <v>22</v>
      </c>
      <c r="E244" s="29">
        <v>21</v>
      </c>
      <c r="F244" s="29">
        <v>27</v>
      </c>
      <c r="G244" s="29">
        <v>36</v>
      </c>
      <c r="H244" s="29">
        <v>34</v>
      </c>
      <c r="I244" s="29">
        <v>32</v>
      </c>
      <c r="J244" s="29">
        <v>31</v>
      </c>
      <c r="K244" s="29">
        <v>33</v>
      </c>
      <c r="L244" s="29">
        <v>31</v>
      </c>
      <c r="M244" s="29">
        <f>'[2]6+ Months Inactive by County'!$G$14</f>
        <v>27</v>
      </c>
      <c r="N244" s="24">
        <f t="shared" si="71"/>
        <v>6</v>
      </c>
      <c r="O244" s="16">
        <f t="shared" si="72"/>
        <v>0.2857142857142857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38</v>
      </c>
      <c r="C245" s="24">
        <v>37</v>
      </c>
      <c r="D245" s="24">
        <v>29</v>
      </c>
      <c r="E245" s="24">
        <v>29</v>
      </c>
      <c r="F245" s="24">
        <v>29</v>
      </c>
      <c r="G245" s="24">
        <v>28</v>
      </c>
      <c r="H245" s="24">
        <v>28</v>
      </c>
      <c r="I245" s="24">
        <v>27</v>
      </c>
      <c r="J245" s="24">
        <v>27</v>
      </c>
      <c r="K245" s="24">
        <v>27</v>
      </c>
      <c r="L245" s="24">
        <v>27</v>
      </c>
      <c r="M245" s="24">
        <f>'[16]12th Circuit Summary 06.18'!$H$18</f>
        <v>27</v>
      </c>
      <c r="N245" s="24">
        <f t="shared" si="71"/>
        <v>-11</v>
      </c>
      <c r="O245" s="16">
        <f t="shared" si="72"/>
        <v>-0.28947368421052633</v>
      </c>
      <c r="P245" s="33"/>
    </row>
    <row r="246" spans="1:18" ht="15" customHeight="1" x14ac:dyDescent="0.25">
      <c r="A246" s="2" t="s">
        <v>29</v>
      </c>
      <c r="B246" s="24">
        <v>534</v>
      </c>
      <c r="C246" s="24">
        <v>544</v>
      </c>
      <c r="D246" s="24">
        <v>517</v>
      </c>
      <c r="E246" s="24">
        <v>546</v>
      </c>
      <c r="F246" s="24">
        <v>524</v>
      </c>
      <c r="G246" s="24">
        <v>515</v>
      </c>
      <c r="H246" s="24">
        <v>523</v>
      </c>
      <c r="I246" s="24">
        <v>536</v>
      </c>
      <c r="J246" s="24">
        <v>530</v>
      </c>
      <c r="K246" s="24">
        <v>537</v>
      </c>
      <c r="L246" s="24">
        <v>541</v>
      </c>
      <c r="M246" s="24">
        <f>M241+M242+M245</f>
        <v>548</v>
      </c>
      <c r="N246" s="24">
        <f t="shared" si="71"/>
        <v>14</v>
      </c>
      <c r="O246" s="16">
        <f t="shared" si="72"/>
        <v>2.6217228464419477E-2</v>
      </c>
      <c r="P246" s="33"/>
    </row>
    <row r="247" spans="1:18" ht="15" customHeight="1" x14ac:dyDescent="0.25">
      <c r="A247" s="2" t="s">
        <v>47</v>
      </c>
      <c r="B247" s="24">
        <v>275</v>
      </c>
      <c r="C247" s="24">
        <v>259</v>
      </c>
      <c r="D247" s="24">
        <v>260</v>
      </c>
      <c r="E247" s="24">
        <v>254</v>
      </c>
      <c r="F247" s="24">
        <v>251</v>
      </c>
      <c r="G247" s="24">
        <v>222</v>
      </c>
      <c r="H247" s="24">
        <v>225</v>
      </c>
      <c r="I247" s="24">
        <v>222</v>
      </c>
      <c r="J247" s="24">
        <v>196</v>
      </c>
      <c r="K247" s="24">
        <v>208</v>
      </c>
      <c r="L247" s="24">
        <v>192</v>
      </c>
      <c r="M247" s="24">
        <f>'[16]12th Circuit Summary 06.18'!$B$9</f>
        <v>176</v>
      </c>
      <c r="N247" s="24">
        <f t="shared" si="71"/>
        <v>-99</v>
      </c>
      <c r="O247" s="16">
        <f t="shared" si="72"/>
        <v>-0.36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1039</v>
      </c>
      <c r="C248" s="24">
        <v>1081</v>
      </c>
      <c r="D248" s="24">
        <v>1075</v>
      </c>
      <c r="E248" s="24">
        <v>1072</v>
      </c>
      <c r="F248" s="24">
        <v>1066</v>
      </c>
      <c r="G248" s="24">
        <v>1074</v>
      </c>
      <c r="H248" s="24">
        <v>1055</v>
      </c>
      <c r="I248" s="24">
        <v>1028</v>
      </c>
      <c r="J248" s="24">
        <v>1027</v>
      </c>
      <c r="K248" s="24">
        <v>1022</v>
      </c>
      <c r="L248" s="24">
        <v>1048</v>
      </c>
      <c r="M248" s="24">
        <f>'[16]12th Circuit Summary 06.18'!$B$16</f>
        <v>1038</v>
      </c>
      <c r="N248" s="24">
        <f t="shared" si="71"/>
        <v>-1</v>
      </c>
      <c r="O248" s="16">
        <f t="shared" si="72"/>
        <v>-9.6246390760346492E-4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1314</v>
      </c>
      <c r="C249" s="24">
        <v>1340</v>
      </c>
      <c r="D249" s="24">
        <v>1335</v>
      </c>
      <c r="E249" s="24">
        <v>1326</v>
      </c>
      <c r="F249" s="24">
        <v>1317</v>
      </c>
      <c r="G249" s="24">
        <v>1296</v>
      </c>
      <c r="H249" s="24">
        <v>1280</v>
      </c>
      <c r="I249" s="24">
        <v>1250</v>
      </c>
      <c r="J249" s="24">
        <v>1223</v>
      </c>
      <c r="K249" s="24">
        <v>1230</v>
      </c>
      <c r="L249" s="24">
        <v>1240</v>
      </c>
      <c r="M249" s="24">
        <f t="shared" ref="M249" si="74">SUM(M247:M248)</f>
        <v>1214</v>
      </c>
      <c r="N249" s="24">
        <f t="shared" si="71"/>
        <v>-100</v>
      </c>
      <c r="O249" s="16">
        <f t="shared" si="72"/>
        <v>-7.6103500761035003E-2</v>
      </c>
      <c r="P249" s="33"/>
      <c r="Q249" s="32">
        <f>SUM(B254:M254)/12</f>
        <v>11.25</v>
      </c>
      <c r="R249" s="33">
        <f>M243/R242</f>
        <v>1.1425438596491229</v>
      </c>
    </row>
    <row r="250" spans="1:18" ht="15" customHeight="1" x14ac:dyDescent="0.25">
      <c r="A250" s="70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2"/>
      <c r="M250" s="72"/>
      <c r="N250" s="72"/>
      <c r="O250" s="72"/>
      <c r="R250" s="21"/>
    </row>
    <row r="251" spans="1:18" ht="15" customHeight="1" x14ac:dyDescent="0.25">
      <c r="A251" s="2" t="s">
        <v>54</v>
      </c>
      <c r="B251" s="24">
        <v>2002</v>
      </c>
      <c r="C251" s="24">
        <v>2039</v>
      </c>
      <c r="D251" s="24">
        <v>2044</v>
      </c>
      <c r="E251" s="24">
        <v>2055</v>
      </c>
      <c r="F251" s="24">
        <v>2058</v>
      </c>
      <c r="G251" s="24">
        <v>2008</v>
      </c>
      <c r="H251" s="24">
        <v>2044</v>
      </c>
      <c r="I251" s="24">
        <v>2041</v>
      </c>
      <c r="J251" s="24">
        <v>2013</v>
      </c>
      <c r="K251" s="24">
        <v>2044</v>
      </c>
      <c r="L251" s="24">
        <v>1977</v>
      </c>
      <c r="M251" s="24">
        <f>'[3]Rolling 12 Mos Total Children'!$M$15</f>
        <v>1942</v>
      </c>
      <c r="N251" s="24">
        <f>M251-B251</f>
        <v>-60</v>
      </c>
      <c r="O251" s="16">
        <f>+N251/$B251</f>
        <v>-2.9970029970029972E-2</v>
      </c>
      <c r="R251" s="21"/>
    </row>
    <row r="252" spans="1:18" ht="15" customHeight="1" x14ac:dyDescent="0.25">
      <c r="A252" s="2" t="s">
        <v>55</v>
      </c>
      <c r="B252" s="24">
        <v>623</v>
      </c>
      <c r="C252" s="24">
        <v>630</v>
      </c>
      <c r="D252" s="24">
        <v>620</v>
      </c>
      <c r="E252" s="24">
        <v>628</v>
      </c>
      <c r="F252" s="24">
        <v>635</v>
      </c>
      <c r="G252" s="24">
        <v>631</v>
      </c>
      <c r="H252" s="24">
        <v>640</v>
      </c>
      <c r="I252" s="24">
        <v>655</v>
      </c>
      <c r="J252" s="24">
        <v>656</v>
      </c>
      <c r="K252" s="24">
        <v>655</v>
      </c>
      <c r="L252" s="24">
        <v>650</v>
      </c>
      <c r="M252" s="24">
        <f>'[3]Rolling 12 Mos Total Volunteers'!$M$15</f>
        <v>656</v>
      </c>
      <c r="N252" s="52">
        <f>M252-B252</f>
        <v>33</v>
      </c>
      <c r="O252" s="16">
        <f>+N252/$B252</f>
        <v>5.2969502407704656E-2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4</v>
      </c>
      <c r="C254" s="24">
        <v>21</v>
      </c>
      <c r="D254" s="24">
        <v>0</v>
      </c>
      <c r="E254" s="24">
        <v>23</v>
      </c>
      <c r="F254" s="24">
        <v>10</v>
      </c>
      <c r="G254" s="24">
        <v>0</v>
      </c>
      <c r="H254" s="24">
        <v>12</v>
      </c>
      <c r="I254" s="24">
        <v>25</v>
      </c>
      <c r="J254" s="24">
        <v>12</v>
      </c>
      <c r="K254" s="24">
        <v>7</v>
      </c>
      <c r="L254" s="24">
        <v>8</v>
      </c>
      <c r="M254" s="24">
        <f>'[16]12th Circuit Summary 06.18'!$H$19</f>
        <v>13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12</v>
      </c>
      <c r="C255" s="24">
        <v>15</v>
      </c>
      <c r="D255" s="24">
        <v>7</v>
      </c>
      <c r="E255" s="24">
        <v>19</v>
      </c>
      <c r="F255" s="24">
        <v>6</v>
      </c>
      <c r="G255" s="24">
        <v>4</v>
      </c>
      <c r="H255" s="24">
        <v>11</v>
      </c>
      <c r="I255" s="24">
        <v>18</v>
      </c>
      <c r="J255" s="24">
        <v>0</v>
      </c>
      <c r="K255" s="24">
        <v>4</v>
      </c>
      <c r="L255" s="24">
        <v>6</v>
      </c>
      <c r="M255" s="24">
        <f>'[16]12th Circuit Summary 06.18'!$H$20</f>
        <v>12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2.094758064516129</v>
      </c>
      <c r="C256" s="26">
        <v>2.1321499013806706</v>
      </c>
      <c r="D256" s="26">
        <v>2.2028688524590163</v>
      </c>
      <c r="E256" s="26">
        <v>2.0735009671179885</v>
      </c>
      <c r="F256" s="26">
        <v>2.1535353535353536</v>
      </c>
      <c r="G256" s="26">
        <v>2.2053388090349078</v>
      </c>
      <c r="H256" s="26">
        <v>2.1313131313131315</v>
      </c>
      <c r="I256" s="26">
        <v>2.0196463654223971</v>
      </c>
      <c r="J256" s="26">
        <v>2.0417495029821073</v>
      </c>
      <c r="K256" s="26">
        <v>2.003921568627451</v>
      </c>
      <c r="L256" s="26">
        <v>2.0389105058365757</v>
      </c>
      <c r="M256" s="26">
        <f t="shared" ref="M256" si="75">+M248/M243</f>
        <v>1.9923224568138196</v>
      </c>
      <c r="N256" s="26"/>
      <c r="O256" s="16"/>
      <c r="P256" s="33"/>
      <c r="Q256" s="32">
        <f>SUM(B255:M255)/12</f>
        <v>9.5</v>
      </c>
      <c r="R256" s="54">
        <f>[4]Sheet1!$O$14</f>
        <v>0.7636544190665342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5"/>
      <c r="M257" s="25"/>
      <c r="R257" s="16"/>
    </row>
    <row r="258" spans="1:18" ht="45" x14ac:dyDescent="0.25">
      <c r="A258" s="7" t="s">
        <v>20</v>
      </c>
      <c r="B258" s="4" t="s">
        <v>59</v>
      </c>
      <c r="C258" s="4" t="s">
        <v>60</v>
      </c>
      <c r="D258" s="4" t="s">
        <v>61</v>
      </c>
      <c r="E258" s="4" t="s">
        <v>63</v>
      </c>
      <c r="F258" s="4" t="s">
        <v>64</v>
      </c>
      <c r="G258" s="4" t="s">
        <v>65</v>
      </c>
      <c r="H258" s="4" t="s">
        <v>66</v>
      </c>
      <c r="I258" s="4" t="s">
        <v>67</v>
      </c>
      <c r="J258" s="4" t="s">
        <v>68</v>
      </c>
      <c r="K258" s="4" t="s">
        <v>69</v>
      </c>
      <c r="L258" s="76" t="s">
        <v>70</v>
      </c>
      <c r="M258" s="76" t="s">
        <v>72</v>
      </c>
      <c r="N258" s="63" t="s">
        <v>52</v>
      </c>
      <c r="O258" s="64" t="s">
        <v>53</v>
      </c>
      <c r="P258" s="15"/>
      <c r="Q258" s="15" t="s">
        <v>36</v>
      </c>
      <c r="R258" s="93" t="s">
        <v>62</v>
      </c>
    </row>
    <row r="259" spans="1:18" ht="15" customHeight="1" x14ac:dyDescent="0.25">
      <c r="A259" s="2" t="s">
        <v>0</v>
      </c>
      <c r="B259" s="24">
        <v>537</v>
      </c>
      <c r="C259" s="24">
        <v>554</v>
      </c>
      <c r="D259" s="24">
        <v>544</v>
      </c>
      <c r="E259" s="24">
        <v>547</v>
      </c>
      <c r="F259" s="24">
        <v>533</v>
      </c>
      <c r="G259" s="24">
        <v>540</v>
      </c>
      <c r="H259" s="24">
        <v>544</v>
      </c>
      <c r="I259" s="24">
        <v>547</v>
      </c>
      <c r="J259" s="24">
        <v>549</v>
      </c>
      <c r="K259" s="24">
        <v>541</v>
      </c>
      <c r="L259" s="24">
        <v>534</v>
      </c>
      <c r="M259" s="24">
        <f>'[17]13th Circuit 06.18'!$H$16</f>
        <v>531</v>
      </c>
      <c r="N259" s="24">
        <f t="shared" ref="N259:N267" si="76">M259-B259</f>
        <v>-6</v>
      </c>
      <c r="O259" s="16">
        <f t="shared" ref="O259:O267" si="77">+N259/$B259</f>
        <v>-1.11731843575419E-2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185</v>
      </c>
      <c r="C260" s="24">
        <v>161</v>
      </c>
      <c r="D260" s="24">
        <v>160</v>
      </c>
      <c r="E260" s="24">
        <v>178</v>
      </c>
      <c r="F260" s="24">
        <v>194</v>
      </c>
      <c r="G260" s="24">
        <v>172</v>
      </c>
      <c r="H260" s="24">
        <v>158</v>
      </c>
      <c r="I260" s="24">
        <v>156</v>
      </c>
      <c r="J260" s="24">
        <v>150</v>
      </c>
      <c r="K260" s="24">
        <v>153</v>
      </c>
      <c r="L260" s="24">
        <v>158</v>
      </c>
      <c r="M260" s="24">
        <f>'[17]13th Circuit 06.18'!$G$17</f>
        <v>163</v>
      </c>
      <c r="N260" s="24">
        <f t="shared" si="76"/>
        <v>-22</v>
      </c>
      <c r="O260" s="16">
        <f t="shared" si="77"/>
        <v>-0.11891891891891893</v>
      </c>
      <c r="P260" s="33"/>
      <c r="Q260" s="33">
        <f>1-M260/M261</f>
        <v>0.76512968299711814</v>
      </c>
      <c r="R260" s="52">
        <v>798</v>
      </c>
    </row>
    <row r="261" spans="1:18" ht="15" customHeight="1" x14ac:dyDescent="0.25">
      <c r="A261" s="2" t="s">
        <v>34</v>
      </c>
      <c r="B261" s="29">
        <v>722</v>
      </c>
      <c r="C261" s="29">
        <v>715</v>
      </c>
      <c r="D261" s="29">
        <v>704</v>
      </c>
      <c r="E261" s="29">
        <v>725</v>
      </c>
      <c r="F261" s="29">
        <v>727</v>
      </c>
      <c r="G261" s="29">
        <v>712</v>
      </c>
      <c r="H261" s="29">
        <v>702</v>
      </c>
      <c r="I261" s="29">
        <v>703</v>
      </c>
      <c r="J261" s="29">
        <v>699</v>
      </c>
      <c r="K261" s="29">
        <v>694</v>
      </c>
      <c r="L261" s="29">
        <v>692</v>
      </c>
      <c r="M261" s="29">
        <f t="shared" ref="M261" si="78">SUM(M259:M260)</f>
        <v>694</v>
      </c>
      <c r="N261" s="24">
        <f t="shared" si="76"/>
        <v>-28</v>
      </c>
      <c r="O261" s="16">
        <f t="shared" si="77"/>
        <v>-3.8781163434903045E-2</v>
      </c>
      <c r="P261" s="33"/>
      <c r="Q261" s="34"/>
      <c r="R261" s="35"/>
    </row>
    <row r="262" spans="1:18" ht="15" customHeight="1" x14ac:dyDescent="0.25">
      <c r="A262" s="2" t="s">
        <v>56</v>
      </c>
      <c r="B262" s="29">
        <v>56</v>
      </c>
      <c r="C262" s="29">
        <v>50</v>
      </c>
      <c r="D262" s="29">
        <v>58</v>
      </c>
      <c r="E262" s="29">
        <v>58</v>
      </c>
      <c r="F262" s="29">
        <v>49</v>
      </c>
      <c r="G262" s="29">
        <v>45</v>
      </c>
      <c r="H262" s="29">
        <v>51</v>
      </c>
      <c r="I262" s="29">
        <v>45</v>
      </c>
      <c r="J262" s="29">
        <v>38</v>
      </c>
      <c r="K262" s="29">
        <v>42</v>
      </c>
      <c r="L262" s="29">
        <v>32</v>
      </c>
      <c r="M262" s="29">
        <f>'[2]6+ Months Inactive by County'!$G$16</f>
        <v>29</v>
      </c>
      <c r="N262" s="24">
        <f t="shared" si="76"/>
        <v>-27</v>
      </c>
      <c r="O262" s="16">
        <f t="shared" si="77"/>
        <v>-0.48214285714285715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68</v>
      </c>
      <c r="C263" s="24">
        <v>69</v>
      </c>
      <c r="D263" s="24">
        <v>70</v>
      </c>
      <c r="E263" s="24">
        <v>72</v>
      </c>
      <c r="F263" s="24">
        <v>73</v>
      </c>
      <c r="G263" s="24">
        <v>77</v>
      </c>
      <c r="H263" s="24">
        <v>76</v>
      </c>
      <c r="I263" s="24">
        <v>72</v>
      </c>
      <c r="J263" s="24">
        <v>76</v>
      </c>
      <c r="K263" s="24">
        <v>76</v>
      </c>
      <c r="L263" s="24">
        <v>75</v>
      </c>
      <c r="M263" s="24">
        <f>'[17]13th Circuit 06.18'!$H$18</f>
        <v>78</v>
      </c>
      <c r="N263" s="24">
        <f t="shared" si="76"/>
        <v>10</v>
      </c>
      <c r="O263" s="16">
        <f t="shared" si="77"/>
        <v>0.14705882352941177</v>
      </c>
      <c r="P263" s="33"/>
    </row>
    <row r="264" spans="1:18" ht="15" customHeight="1" x14ac:dyDescent="0.25">
      <c r="A264" s="2" t="s">
        <v>29</v>
      </c>
      <c r="B264" s="24">
        <v>790</v>
      </c>
      <c r="C264" s="24">
        <v>784</v>
      </c>
      <c r="D264" s="24">
        <v>774</v>
      </c>
      <c r="E264" s="24">
        <v>797</v>
      </c>
      <c r="F264" s="24">
        <v>800</v>
      </c>
      <c r="G264" s="24">
        <v>789</v>
      </c>
      <c r="H264" s="24">
        <v>778</v>
      </c>
      <c r="I264" s="24">
        <v>775</v>
      </c>
      <c r="J264" s="24">
        <v>775</v>
      </c>
      <c r="K264" s="24">
        <v>770</v>
      </c>
      <c r="L264" s="24">
        <v>767</v>
      </c>
      <c r="M264" s="24">
        <f>M259+M260+M263</f>
        <v>772</v>
      </c>
      <c r="N264" s="24">
        <f t="shared" si="76"/>
        <v>-18</v>
      </c>
      <c r="O264" s="16">
        <f t="shared" si="77"/>
        <v>-2.2784810126582278E-2</v>
      </c>
      <c r="P264" s="33"/>
    </row>
    <row r="265" spans="1:18" ht="15" customHeight="1" x14ac:dyDescent="0.25">
      <c r="A265" s="2" t="s">
        <v>47</v>
      </c>
      <c r="B265" s="24">
        <v>657</v>
      </c>
      <c r="C265" s="24">
        <v>622</v>
      </c>
      <c r="D265" s="24">
        <v>676</v>
      </c>
      <c r="E265" s="24">
        <v>688</v>
      </c>
      <c r="F265" s="24">
        <v>734</v>
      </c>
      <c r="G265" s="24">
        <v>764</v>
      </c>
      <c r="H265" s="24">
        <v>690</v>
      </c>
      <c r="I265" s="24">
        <v>664</v>
      </c>
      <c r="J265" s="24">
        <v>715</v>
      </c>
      <c r="K265" s="24">
        <v>728</v>
      </c>
      <c r="L265" s="24">
        <v>748</v>
      </c>
      <c r="M265" s="24">
        <f>'[17]13th Circuit 06.18'!$B$9</f>
        <v>784</v>
      </c>
      <c r="N265" s="24">
        <f t="shared" si="76"/>
        <v>127</v>
      </c>
      <c r="O265" s="16">
        <f t="shared" si="77"/>
        <v>0.19330289193302891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1390</v>
      </c>
      <c r="C266" s="24">
        <v>1454</v>
      </c>
      <c r="D266" s="24">
        <v>1455</v>
      </c>
      <c r="E266" s="24">
        <v>1489</v>
      </c>
      <c r="F266" s="24">
        <v>1453</v>
      </c>
      <c r="G266" s="24">
        <v>1470</v>
      </c>
      <c r="H266" s="24">
        <v>1508</v>
      </c>
      <c r="I266" s="24">
        <v>1519</v>
      </c>
      <c r="J266" s="24">
        <v>1485</v>
      </c>
      <c r="K266" s="24">
        <v>1428</v>
      </c>
      <c r="L266" s="24">
        <v>1397</v>
      </c>
      <c r="M266" s="24">
        <f>'[17]13th Circuit 06.18'!$B$16</f>
        <v>1391</v>
      </c>
      <c r="N266" s="24">
        <f t="shared" si="76"/>
        <v>1</v>
      </c>
      <c r="O266" s="16">
        <f t="shared" si="77"/>
        <v>7.1942446043165469E-4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2047</v>
      </c>
      <c r="C267" s="24">
        <v>2076</v>
      </c>
      <c r="D267" s="24">
        <v>2131</v>
      </c>
      <c r="E267" s="24">
        <v>2177</v>
      </c>
      <c r="F267" s="24">
        <v>2187</v>
      </c>
      <c r="G267" s="24">
        <v>2234</v>
      </c>
      <c r="H267" s="24">
        <v>2198</v>
      </c>
      <c r="I267" s="24">
        <v>2183</v>
      </c>
      <c r="J267" s="24">
        <v>2200</v>
      </c>
      <c r="K267" s="24">
        <v>2156</v>
      </c>
      <c r="L267" s="24">
        <v>2145</v>
      </c>
      <c r="M267" s="24">
        <f t="shared" ref="M267" si="79">SUM(M265:M266)</f>
        <v>2175</v>
      </c>
      <c r="N267" s="24">
        <f t="shared" si="76"/>
        <v>128</v>
      </c>
      <c r="O267" s="16">
        <f t="shared" si="77"/>
        <v>6.2530532486565704E-2</v>
      </c>
      <c r="P267" s="33"/>
      <c r="Q267" s="32">
        <f>SUM(B272:M272)/12</f>
        <v>14.75</v>
      </c>
      <c r="R267" s="33">
        <f>M261/R260</f>
        <v>0.86967418546365916</v>
      </c>
    </row>
    <row r="268" spans="1:18" ht="15" customHeight="1" x14ac:dyDescent="0.25">
      <c r="A268" s="70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2"/>
      <c r="M268" s="72"/>
      <c r="N268" s="72"/>
      <c r="O268" s="72"/>
      <c r="R268" s="21"/>
    </row>
    <row r="269" spans="1:18" ht="15" customHeight="1" x14ac:dyDescent="0.25">
      <c r="A269" s="2" t="s">
        <v>54</v>
      </c>
      <c r="B269" s="24">
        <v>3363</v>
      </c>
      <c r="C269" s="24">
        <v>3396</v>
      </c>
      <c r="D269" s="24">
        <v>3438</v>
      </c>
      <c r="E269" s="24">
        <v>3488</v>
      </c>
      <c r="F269" s="24">
        <v>3531</v>
      </c>
      <c r="G269" s="24">
        <v>3569</v>
      </c>
      <c r="H269" s="24">
        <v>3587</v>
      </c>
      <c r="I269" s="24">
        <v>3559</v>
      </c>
      <c r="J269" s="24">
        <v>3578</v>
      </c>
      <c r="K269" s="24">
        <v>3626</v>
      </c>
      <c r="L269" s="24">
        <v>3678</v>
      </c>
      <c r="M269" s="24">
        <f>'[3]Rolling 12 Mos Total Children'!$M$16</f>
        <v>3707</v>
      </c>
      <c r="N269" s="24">
        <f>M269-B269</f>
        <v>344</v>
      </c>
      <c r="O269" s="16">
        <f>+N269/$B269</f>
        <v>0.10228962236098721</v>
      </c>
      <c r="R269" s="21"/>
    </row>
    <row r="270" spans="1:18" ht="15" customHeight="1" x14ac:dyDescent="0.25">
      <c r="A270" s="2" t="s">
        <v>55</v>
      </c>
      <c r="B270" s="24">
        <v>978</v>
      </c>
      <c r="C270" s="24">
        <v>980</v>
      </c>
      <c r="D270" s="24">
        <v>967</v>
      </c>
      <c r="E270" s="24">
        <v>983</v>
      </c>
      <c r="F270" s="24">
        <v>987</v>
      </c>
      <c r="G270" s="24">
        <v>980</v>
      </c>
      <c r="H270" s="24">
        <v>970</v>
      </c>
      <c r="I270" s="24">
        <v>966</v>
      </c>
      <c r="J270" s="24">
        <v>969</v>
      </c>
      <c r="K270" s="24">
        <v>971</v>
      </c>
      <c r="L270" s="24">
        <v>969</v>
      </c>
      <c r="M270" s="24">
        <f>'[3]Rolling 12 Mos Total Volunteers'!$M$16</f>
        <v>970</v>
      </c>
      <c r="N270" s="52">
        <f>M270-B270</f>
        <v>-8</v>
      </c>
      <c r="O270" s="16">
        <f>+N270/$B270</f>
        <v>-8.1799591002044997E-3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22</v>
      </c>
      <c r="C272" s="24">
        <v>14</v>
      </c>
      <c r="D272" s="24">
        <v>0</v>
      </c>
      <c r="E272" s="24">
        <v>28</v>
      </c>
      <c r="F272" s="24">
        <v>20</v>
      </c>
      <c r="G272" s="24">
        <v>3</v>
      </c>
      <c r="H272" s="24">
        <v>15</v>
      </c>
      <c r="I272" s="24">
        <v>20</v>
      </c>
      <c r="J272" s="24">
        <v>12</v>
      </c>
      <c r="K272" s="24">
        <v>12</v>
      </c>
      <c r="L272" s="24">
        <v>9</v>
      </c>
      <c r="M272" s="24">
        <f>'[17]13th Circuit 06.18'!$H$19</f>
        <v>22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23</v>
      </c>
      <c r="C273" s="24">
        <v>12</v>
      </c>
      <c r="D273" s="24">
        <v>10</v>
      </c>
      <c r="E273" s="24">
        <v>18</v>
      </c>
      <c r="F273" s="24">
        <v>18</v>
      </c>
      <c r="G273" s="24">
        <v>26</v>
      </c>
      <c r="H273" s="24">
        <v>23</v>
      </c>
      <c r="I273" s="24">
        <v>15</v>
      </c>
      <c r="J273" s="24">
        <v>16</v>
      </c>
      <c r="K273" s="24">
        <v>12</v>
      </c>
      <c r="L273" s="24">
        <v>20</v>
      </c>
      <c r="M273" s="24">
        <f>'[17]13th Circuit 06.18'!$H$20</f>
        <v>24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1.925207756232687</v>
      </c>
      <c r="C274" s="26">
        <v>2.0335664335664334</v>
      </c>
      <c r="D274" s="26">
        <v>2.0667613636363638</v>
      </c>
      <c r="E274" s="26">
        <v>2.0537931034482759</v>
      </c>
      <c r="F274" s="26">
        <v>1.9986244841815681</v>
      </c>
      <c r="G274" s="26">
        <v>2.0646067415730336</v>
      </c>
      <c r="H274" s="26">
        <v>2.1481481481481484</v>
      </c>
      <c r="I274" s="26">
        <v>2.1607396870554765</v>
      </c>
      <c r="J274" s="26">
        <v>2.1244635193133048</v>
      </c>
      <c r="K274" s="26">
        <v>2.0576368876080693</v>
      </c>
      <c r="L274" s="26">
        <v>2.0187861271676302</v>
      </c>
      <c r="M274" s="26">
        <f t="shared" ref="M274" si="80">+M266/M261</f>
        <v>2.0043227665706054</v>
      </c>
      <c r="N274" s="26"/>
      <c r="O274" s="16"/>
      <c r="P274" s="33"/>
      <c r="Q274" s="32">
        <f>SUM(B273:M273)/12</f>
        <v>18.083333333333332</v>
      </c>
      <c r="R274" s="54">
        <f>[4]Sheet1!$O$15</f>
        <v>0.691836494286724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5"/>
      <c r="M275" s="25"/>
      <c r="R275" s="16"/>
    </row>
    <row r="276" spans="1:18" ht="45" x14ac:dyDescent="0.25">
      <c r="A276" s="7" t="s">
        <v>14</v>
      </c>
      <c r="B276" s="4" t="s">
        <v>59</v>
      </c>
      <c r="C276" s="4" t="s">
        <v>60</v>
      </c>
      <c r="D276" s="4" t="s">
        <v>61</v>
      </c>
      <c r="E276" s="4" t="s">
        <v>63</v>
      </c>
      <c r="F276" s="4" t="s">
        <v>64</v>
      </c>
      <c r="G276" s="4" t="s">
        <v>65</v>
      </c>
      <c r="H276" s="4" t="s">
        <v>66</v>
      </c>
      <c r="I276" s="4" t="s">
        <v>67</v>
      </c>
      <c r="J276" s="4" t="s">
        <v>68</v>
      </c>
      <c r="K276" s="4" t="s">
        <v>69</v>
      </c>
      <c r="L276" s="76" t="s">
        <v>70</v>
      </c>
      <c r="M276" s="76" t="s">
        <v>72</v>
      </c>
      <c r="N276" s="63" t="s">
        <v>52</v>
      </c>
      <c r="O276" s="64" t="s">
        <v>53</v>
      </c>
      <c r="P276" s="15"/>
      <c r="Q276" s="15" t="s">
        <v>36</v>
      </c>
      <c r="R276" s="93" t="s">
        <v>62</v>
      </c>
    </row>
    <row r="277" spans="1:18" ht="15" customHeight="1" x14ac:dyDescent="0.25">
      <c r="A277" s="2" t="s">
        <v>0</v>
      </c>
      <c r="B277" s="24">
        <v>399</v>
      </c>
      <c r="C277" s="24">
        <v>396</v>
      </c>
      <c r="D277" s="24">
        <v>381</v>
      </c>
      <c r="E277" s="24">
        <v>389</v>
      </c>
      <c r="F277" s="24">
        <v>392</v>
      </c>
      <c r="G277" s="24">
        <v>379</v>
      </c>
      <c r="H277" s="24">
        <v>375</v>
      </c>
      <c r="I277" s="24">
        <v>388</v>
      </c>
      <c r="J277" s="24">
        <v>381</v>
      </c>
      <c r="K277" s="24">
        <v>376</v>
      </c>
      <c r="L277" s="24">
        <v>373</v>
      </c>
      <c r="M277" s="24">
        <f>'[18]18th Circuit Summary 06.18'!$H$16</f>
        <v>373</v>
      </c>
      <c r="N277" s="24">
        <f t="shared" ref="N277:N285" si="81">M277-B277</f>
        <v>-26</v>
      </c>
      <c r="O277" s="16">
        <f t="shared" ref="O277:O285" si="82">+N277/$B277</f>
        <v>-6.5162907268170422E-2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105</v>
      </c>
      <c r="C278" s="24">
        <v>114</v>
      </c>
      <c r="D278" s="24">
        <v>133</v>
      </c>
      <c r="E278" s="24">
        <v>120</v>
      </c>
      <c r="F278" s="24">
        <v>123</v>
      </c>
      <c r="G278" s="24">
        <v>121</v>
      </c>
      <c r="H278" s="24">
        <v>127</v>
      </c>
      <c r="I278" s="24">
        <v>125</v>
      </c>
      <c r="J278" s="24">
        <v>127</v>
      </c>
      <c r="K278" s="24">
        <v>141</v>
      </c>
      <c r="L278" s="24">
        <v>142</v>
      </c>
      <c r="M278" s="24">
        <f>'[18]18th Circuit Summary 06.18'!$G$17</f>
        <v>148</v>
      </c>
      <c r="N278" s="24">
        <f t="shared" si="81"/>
        <v>43</v>
      </c>
      <c r="O278" s="16">
        <f t="shared" si="82"/>
        <v>0.40952380952380951</v>
      </c>
      <c r="P278" s="33"/>
      <c r="Q278" s="33">
        <f>1-M278/M279</f>
        <v>0.71593090211132437</v>
      </c>
      <c r="R278" s="52">
        <v>555</v>
      </c>
    </row>
    <row r="279" spans="1:18" ht="15" customHeight="1" x14ac:dyDescent="0.25">
      <c r="A279" s="2" t="s">
        <v>34</v>
      </c>
      <c r="B279" s="29">
        <v>504</v>
      </c>
      <c r="C279" s="29">
        <v>510</v>
      </c>
      <c r="D279" s="29">
        <v>514</v>
      </c>
      <c r="E279" s="29">
        <v>509</v>
      </c>
      <c r="F279" s="29">
        <v>515</v>
      </c>
      <c r="G279" s="29">
        <v>500</v>
      </c>
      <c r="H279" s="29">
        <v>502</v>
      </c>
      <c r="I279" s="29">
        <v>513</v>
      </c>
      <c r="J279" s="29">
        <v>508</v>
      </c>
      <c r="K279" s="29">
        <v>517</v>
      </c>
      <c r="L279" s="29">
        <v>515</v>
      </c>
      <c r="M279" s="29">
        <f t="shared" ref="M279" si="83">SUM(M277:M278)</f>
        <v>521</v>
      </c>
      <c r="N279" s="24">
        <f t="shared" si="81"/>
        <v>17</v>
      </c>
      <c r="O279" s="16">
        <f t="shared" si="82"/>
        <v>3.3730158730158728E-2</v>
      </c>
      <c r="P279" s="33"/>
      <c r="Q279" s="34"/>
      <c r="R279" s="35"/>
    </row>
    <row r="280" spans="1:18" ht="15" customHeight="1" x14ac:dyDescent="0.25">
      <c r="A280" s="2" t="s">
        <v>56</v>
      </c>
      <c r="B280" s="29">
        <v>48</v>
      </c>
      <c r="C280" s="29">
        <v>49</v>
      </c>
      <c r="D280" s="29">
        <v>42</v>
      </c>
      <c r="E280" s="29">
        <v>47</v>
      </c>
      <c r="F280" s="29">
        <v>40</v>
      </c>
      <c r="G280" s="29">
        <v>45</v>
      </c>
      <c r="H280" s="29">
        <v>48</v>
      </c>
      <c r="I280" s="29">
        <v>53</v>
      </c>
      <c r="J280" s="29">
        <v>56</v>
      </c>
      <c r="K280" s="29">
        <v>68</v>
      </c>
      <c r="L280" s="29">
        <v>79</v>
      </c>
      <c r="M280" s="29">
        <f>'[2]6+ Months Inactive by County'!$G$32</f>
        <v>85</v>
      </c>
      <c r="N280" s="24">
        <f t="shared" si="81"/>
        <v>37</v>
      </c>
      <c r="O280" s="16">
        <f t="shared" si="82"/>
        <v>0.77083333333333337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30</v>
      </c>
      <c r="C281" s="24">
        <v>30</v>
      </c>
      <c r="D281" s="24">
        <v>26</v>
      </c>
      <c r="E281" s="24">
        <v>25</v>
      </c>
      <c r="F281" s="24">
        <v>25</v>
      </c>
      <c r="G281" s="24">
        <v>25</v>
      </c>
      <c r="H281" s="24">
        <v>27</v>
      </c>
      <c r="I281" s="24">
        <v>27</v>
      </c>
      <c r="J281" s="24">
        <v>25</v>
      </c>
      <c r="K281" s="24">
        <v>21</v>
      </c>
      <c r="L281" s="24">
        <v>21</v>
      </c>
      <c r="M281" s="24">
        <f>'[18]18th Circuit Summary 06.18'!$H$18</f>
        <v>20</v>
      </c>
      <c r="N281" s="24">
        <f t="shared" si="81"/>
        <v>-10</v>
      </c>
      <c r="O281" s="16">
        <f t="shared" si="82"/>
        <v>-0.33333333333333331</v>
      </c>
      <c r="P281" s="33"/>
    </row>
    <row r="282" spans="1:18" ht="15" customHeight="1" x14ac:dyDescent="0.25">
      <c r="A282" s="2" t="s">
        <v>29</v>
      </c>
      <c r="B282" s="24">
        <v>534</v>
      </c>
      <c r="C282" s="24">
        <v>540</v>
      </c>
      <c r="D282" s="24">
        <v>540</v>
      </c>
      <c r="E282" s="24">
        <v>534</v>
      </c>
      <c r="F282" s="24">
        <v>540</v>
      </c>
      <c r="G282" s="24">
        <v>525</v>
      </c>
      <c r="H282" s="24">
        <v>529</v>
      </c>
      <c r="I282" s="24">
        <v>540</v>
      </c>
      <c r="J282" s="24">
        <v>533</v>
      </c>
      <c r="K282" s="24">
        <v>538</v>
      </c>
      <c r="L282" s="24">
        <v>536</v>
      </c>
      <c r="M282" s="24">
        <f>M277+M278+M281</f>
        <v>541</v>
      </c>
      <c r="N282" s="24">
        <f t="shared" si="81"/>
        <v>7</v>
      </c>
      <c r="O282" s="16">
        <f t="shared" si="82"/>
        <v>1.3108614232209739E-2</v>
      </c>
      <c r="P282" s="33"/>
    </row>
    <row r="283" spans="1:18" ht="15" customHeight="1" x14ac:dyDescent="0.25">
      <c r="A283" s="2" t="s">
        <v>47</v>
      </c>
      <c r="B283" s="24">
        <v>484</v>
      </c>
      <c r="C283" s="24">
        <v>444</v>
      </c>
      <c r="D283" s="24">
        <v>465</v>
      </c>
      <c r="E283" s="24">
        <v>392</v>
      </c>
      <c r="F283" s="24">
        <v>332</v>
      </c>
      <c r="G283" s="24">
        <v>349</v>
      </c>
      <c r="H283" s="24">
        <v>323</v>
      </c>
      <c r="I283" s="24">
        <v>301</v>
      </c>
      <c r="J283" s="24">
        <v>279</v>
      </c>
      <c r="K283" s="24">
        <v>273</v>
      </c>
      <c r="L283" s="24">
        <v>287</v>
      </c>
      <c r="M283" s="24">
        <f>'[18]18th Circuit Summary 06.18'!$B$9</f>
        <v>279</v>
      </c>
      <c r="N283" s="24">
        <f t="shared" si="81"/>
        <v>-205</v>
      </c>
      <c r="O283" s="16">
        <f t="shared" si="82"/>
        <v>-0.42355371900826444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1005</v>
      </c>
      <c r="C284" s="24">
        <v>975</v>
      </c>
      <c r="D284" s="24">
        <v>936</v>
      </c>
      <c r="E284" s="24">
        <v>949</v>
      </c>
      <c r="F284" s="24">
        <v>966</v>
      </c>
      <c r="G284" s="24">
        <v>901</v>
      </c>
      <c r="H284" s="24">
        <v>902</v>
      </c>
      <c r="I284" s="24">
        <v>927</v>
      </c>
      <c r="J284" s="24">
        <v>933</v>
      </c>
      <c r="K284" s="24">
        <v>924</v>
      </c>
      <c r="L284" s="24">
        <v>926</v>
      </c>
      <c r="M284" s="24">
        <f>'[18]18th Circuit Summary 06.18'!$B$16</f>
        <v>895</v>
      </c>
      <c r="N284" s="24">
        <f t="shared" si="81"/>
        <v>-110</v>
      </c>
      <c r="O284" s="16">
        <f t="shared" si="82"/>
        <v>-0.10945273631840796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1489</v>
      </c>
      <c r="C285" s="24">
        <v>1419</v>
      </c>
      <c r="D285" s="24">
        <v>1401</v>
      </c>
      <c r="E285" s="24">
        <v>1341</v>
      </c>
      <c r="F285" s="24">
        <v>1298</v>
      </c>
      <c r="G285" s="24">
        <v>1250</v>
      </c>
      <c r="H285" s="24">
        <v>1225</v>
      </c>
      <c r="I285" s="24">
        <v>1228</v>
      </c>
      <c r="J285" s="24">
        <v>1212</v>
      </c>
      <c r="K285" s="24">
        <v>1197</v>
      </c>
      <c r="L285" s="24">
        <v>1213</v>
      </c>
      <c r="M285" s="24">
        <f t="shared" ref="M285" si="84">SUM(M283:M284)</f>
        <v>1174</v>
      </c>
      <c r="N285" s="24">
        <f t="shared" si="81"/>
        <v>-315</v>
      </c>
      <c r="O285" s="16">
        <f t="shared" si="82"/>
        <v>-0.21155137676292815</v>
      </c>
      <c r="P285" s="33"/>
      <c r="Q285" s="32">
        <f>SUM(B290:M290)/12</f>
        <v>9.5833333333333339</v>
      </c>
      <c r="R285" s="33">
        <f>M279/R278</f>
        <v>0.9387387387387387</v>
      </c>
    </row>
    <row r="286" spans="1:18" ht="15" customHeight="1" x14ac:dyDescent="0.25">
      <c r="A286" s="70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2"/>
      <c r="M286" s="72"/>
      <c r="N286" s="72"/>
      <c r="O286" s="72"/>
      <c r="R286" s="21"/>
    </row>
    <row r="287" spans="1:18" ht="15" customHeight="1" x14ac:dyDescent="0.25">
      <c r="A287" s="2" t="s">
        <v>54</v>
      </c>
      <c r="B287" s="24">
        <v>2403</v>
      </c>
      <c r="C287" s="24">
        <v>2389</v>
      </c>
      <c r="D287" s="24">
        <v>2378</v>
      </c>
      <c r="E287" s="24">
        <v>2389</v>
      </c>
      <c r="F287" s="24">
        <v>2391</v>
      </c>
      <c r="G287" s="24">
        <v>2383</v>
      </c>
      <c r="H287" s="24">
        <v>2460</v>
      </c>
      <c r="I287" s="24">
        <v>2455</v>
      </c>
      <c r="J287" s="24">
        <v>2457</v>
      </c>
      <c r="K287" s="24">
        <v>2414</v>
      </c>
      <c r="L287" s="24">
        <v>2386</v>
      </c>
      <c r="M287" s="24">
        <f>'[3]Rolling 12 Mos Total Children'!$M$21</f>
        <v>2305</v>
      </c>
      <c r="N287" s="24">
        <f>M287-B287</f>
        <v>-98</v>
      </c>
      <c r="O287" s="16">
        <f>+N287/$B287</f>
        <v>-4.0782355389096962E-2</v>
      </c>
      <c r="R287" s="21"/>
    </row>
    <row r="288" spans="1:18" ht="15" customHeight="1" x14ac:dyDescent="0.25">
      <c r="A288" s="2" t="s">
        <v>55</v>
      </c>
      <c r="B288" s="24">
        <v>649</v>
      </c>
      <c r="C288" s="24">
        <v>644</v>
      </c>
      <c r="D288" s="24">
        <v>647</v>
      </c>
      <c r="E288" s="24">
        <v>647</v>
      </c>
      <c r="F288" s="24">
        <v>644</v>
      </c>
      <c r="G288" s="24">
        <v>643</v>
      </c>
      <c r="H288" s="24">
        <v>643</v>
      </c>
      <c r="I288" s="24">
        <v>647</v>
      </c>
      <c r="J288" s="24">
        <v>647</v>
      </c>
      <c r="K288" s="24">
        <v>646</v>
      </c>
      <c r="L288" s="24">
        <v>642</v>
      </c>
      <c r="M288" s="24">
        <f>'[3]Rolling 12 Mos Total Volunteers'!$M$21</f>
        <v>639</v>
      </c>
      <c r="N288" s="52">
        <f>M288-B288</f>
        <v>-10</v>
      </c>
      <c r="O288" s="16">
        <f>+N288/$B288</f>
        <v>-1.5408320493066256E-2</v>
      </c>
      <c r="R288" s="21"/>
    </row>
    <row r="289" spans="1:18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18" ht="15" customHeight="1" x14ac:dyDescent="0.25">
      <c r="A290" s="2" t="s">
        <v>3</v>
      </c>
      <c r="B290" s="24">
        <v>3</v>
      </c>
      <c r="C290" s="24">
        <v>15</v>
      </c>
      <c r="D290" s="24">
        <v>19</v>
      </c>
      <c r="E290" s="24">
        <v>7</v>
      </c>
      <c r="F290" s="24">
        <v>18</v>
      </c>
      <c r="G290" s="24">
        <v>1</v>
      </c>
      <c r="H290" s="24">
        <v>7</v>
      </c>
      <c r="I290" s="24">
        <v>16</v>
      </c>
      <c r="J290" s="24">
        <v>6</v>
      </c>
      <c r="K290" s="24">
        <v>11</v>
      </c>
      <c r="L290" s="24">
        <v>6</v>
      </c>
      <c r="M290" s="24">
        <f>'[18]18th Circuit Summary 06.18'!$H$19</f>
        <v>6</v>
      </c>
      <c r="N290" s="24"/>
      <c r="O290" s="13"/>
      <c r="P290" s="52"/>
      <c r="Q290" s="34" t="s">
        <v>40</v>
      </c>
      <c r="R290" s="20" t="s">
        <v>37</v>
      </c>
    </row>
    <row r="291" spans="1:18" ht="15" customHeight="1" x14ac:dyDescent="0.25">
      <c r="A291" s="2" t="s">
        <v>2</v>
      </c>
      <c r="B291" s="24">
        <v>9</v>
      </c>
      <c r="C291" s="24">
        <v>6</v>
      </c>
      <c r="D291" s="24">
        <v>19</v>
      </c>
      <c r="E291" s="24">
        <v>12</v>
      </c>
      <c r="F291" s="24">
        <v>15</v>
      </c>
      <c r="G291" s="24">
        <v>1</v>
      </c>
      <c r="H291" s="24">
        <v>3</v>
      </c>
      <c r="I291" s="24">
        <v>11</v>
      </c>
      <c r="J291" s="24">
        <v>2</v>
      </c>
      <c r="K291" s="24">
        <v>8</v>
      </c>
      <c r="L291" s="24">
        <v>0</v>
      </c>
      <c r="M291" s="24">
        <f>'[18]18th Circuit Summary 06.18'!$H$20</f>
        <v>1</v>
      </c>
      <c r="N291" s="24"/>
      <c r="O291" s="14"/>
      <c r="P291" s="34"/>
      <c r="Q291" s="36" t="s">
        <v>42</v>
      </c>
      <c r="R291" s="38" t="s">
        <v>44</v>
      </c>
    </row>
    <row r="292" spans="1:18" ht="15" customHeight="1" x14ac:dyDescent="0.25">
      <c r="A292" s="2" t="s">
        <v>32</v>
      </c>
      <c r="B292" s="26">
        <v>1.9940476190476191</v>
      </c>
      <c r="C292" s="26">
        <v>1.911764705882353</v>
      </c>
      <c r="D292" s="26">
        <v>1.8210116731517509</v>
      </c>
      <c r="E292" s="26">
        <v>1.8644400785854618</v>
      </c>
      <c r="F292" s="26">
        <v>1.8757281553398057</v>
      </c>
      <c r="G292" s="26">
        <v>1.802</v>
      </c>
      <c r="H292" s="26">
        <v>1.796812749003984</v>
      </c>
      <c r="I292" s="26">
        <v>1.8070175438596492</v>
      </c>
      <c r="J292" s="26">
        <v>1.8366141732283465</v>
      </c>
      <c r="K292" s="26">
        <v>1.7872340425531914</v>
      </c>
      <c r="L292" s="26">
        <v>1.7980582524271844</v>
      </c>
      <c r="M292" s="26">
        <f t="shared" ref="M292" si="85">+M284/M279</f>
        <v>1.7178502879078694</v>
      </c>
      <c r="N292" s="26"/>
      <c r="O292" s="16"/>
      <c r="P292" s="33"/>
      <c r="Q292" s="32">
        <f>SUM(B291:M291)/12</f>
        <v>7.25</v>
      </c>
      <c r="R292" s="54">
        <f>[4]Sheet1!$O$20</f>
        <v>0.82180156657963443</v>
      </c>
    </row>
    <row r="293" spans="1:18" ht="15" customHeight="1" x14ac:dyDescent="0.25">
      <c r="A293" s="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6"/>
      <c r="P293" s="33"/>
      <c r="Q293" s="32"/>
      <c r="R293" s="33"/>
    </row>
    <row r="294" spans="1:18" ht="45" x14ac:dyDescent="0.25">
      <c r="A294" s="7" t="s">
        <v>23</v>
      </c>
      <c r="B294" s="4" t="s">
        <v>59</v>
      </c>
      <c r="C294" s="4" t="s">
        <v>60</v>
      </c>
      <c r="D294" s="4" t="s">
        <v>61</v>
      </c>
      <c r="E294" s="4" t="s">
        <v>63</v>
      </c>
      <c r="F294" s="4" t="s">
        <v>64</v>
      </c>
      <c r="G294" s="4" t="s">
        <v>65</v>
      </c>
      <c r="H294" s="4" t="s">
        <v>66</v>
      </c>
      <c r="I294" s="4" t="s">
        <v>67</v>
      </c>
      <c r="J294" s="4" t="s">
        <v>68</v>
      </c>
      <c r="K294" s="4" t="s">
        <v>69</v>
      </c>
      <c r="L294" s="76" t="s">
        <v>70</v>
      </c>
      <c r="M294" s="76" t="s">
        <v>72</v>
      </c>
      <c r="N294" s="63" t="s">
        <v>52</v>
      </c>
      <c r="O294" s="64" t="s">
        <v>53</v>
      </c>
      <c r="P294" s="15"/>
      <c r="Q294" s="15" t="s">
        <v>36</v>
      </c>
      <c r="R294" s="93" t="s">
        <v>62</v>
      </c>
    </row>
    <row r="295" spans="1:18" ht="15" customHeight="1" x14ac:dyDescent="0.25">
      <c r="A295" s="2" t="s">
        <v>0</v>
      </c>
      <c r="B295" s="24">
        <v>427</v>
      </c>
      <c r="C295" s="24">
        <v>417</v>
      </c>
      <c r="D295" s="24">
        <v>417</v>
      </c>
      <c r="E295" s="24">
        <v>438</v>
      </c>
      <c r="F295" s="24">
        <v>436</v>
      </c>
      <c r="G295" s="24">
        <v>439</v>
      </c>
      <c r="H295" s="24">
        <v>436</v>
      </c>
      <c r="I295" s="24">
        <v>439</v>
      </c>
      <c r="J295" s="24">
        <v>444</v>
      </c>
      <c r="K295" s="24">
        <v>442</v>
      </c>
      <c r="L295" s="24">
        <v>444</v>
      </c>
      <c r="M295" s="24">
        <f>'[19]20th Circuit Summary 06.18'!$H$16</f>
        <v>434</v>
      </c>
      <c r="N295" s="24">
        <f t="shared" ref="N295:N303" si="86">M295-B295</f>
        <v>7</v>
      </c>
      <c r="O295" s="16">
        <f t="shared" ref="O295:O303" si="87">+N295/$B295</f>
        <v>1.6393442622950821E-2</v>
      </c>
      <c r="P295" s="33"/>
      <c r="Q295" s="31" t="s">
        <v>26</v>
      </c>
      <c r="R295" s="31" t="s">
        <v>39</v>
      </c>
    </row>
    <row r="296" spans="1:18" ht="15" customHeight="1" x14ac:dyDescent="0.25">
      <c r="A296" s="2" t="s">
        <v>1</v>
      </c>
      <c r="B296" s="24">
        <v>75</v>
      </c>
      <c r="C296" s="24">
        <v>87</v>
      </c>
      <c r="D296" s="24">
        <v>90</v>
      </c>
      <c r="E296" s="24">
        <v>69</v>
      </c>
      <c r="F296" s="24">
        <v>89</v>
      </c>
      <c r="G296" s="24">
        <v>77</v>
      </c>
      <c r="H296" s="24">
        <v>74</v>
      </c>
      <c r="I296" s="24">
        <v>84</v>
      </c>
      <c r="J296" s="24">
        <v>74</v>
      </c>
      <c r="K296" s="24">
        <v>62</v>
      </c>
      <c r="L296" s="24">
        <v>65</v>
      </c>
      <c r="M296" s="24">
        <f>'[19]20th Circuit Summary 06.18'!$G$17</f>
        <v>86</v>
      </c>
      <c r="N296" s="24">
        <f t="shared" si="86"/>
        <v>11</v>
      </c>
      <c r="O296" s="16">
        <f t="shared" si="87"/>
        <v>0.14666666666666667</v>
      </c>
      <c r="P296" s="33"/>
      <c r="Q296" s="33">
        <f>1-M296/M297</f>
        <v>0.83461538461538465</v>
      </c>
      <c r="R296" s="52">
        <v>515</v>
      </c>
    </row>
    <row r="297" spans="1:18" ht="15" customHeight="1" x14ac:dyDescent="0.25">
      <c r="A297" s="2" t="s">
        <v>34</v>
      </c>
      <c r="B297" s="29">
        <v>502</v>
      </c>
      <c r="C297" s="29">
        <v>504</v>
      </c>
      <c r="D297" s="29">
        <v>507</v>
      </c>
      <c r="E297" s="29">
        <v>507</v>
      </c>
      <c r="F297" s="29">
        <v>525</v>
      </c>
      <c r="G297" s="29">
        <v>516</v>
      </c>
      <c r="H297" s="29">
        <v>510</v>
      </c>
      <c r="I297" s="29">
        <v>523</v>
      </c>
      <c r="J297" s="29">
        <v>518</v>
      </c>
      <c r="K297" s="29">
        <v>504</v>
      </c>
      <c r="L297" s="29">
        <v>509</v>
      </c>
      <c r="M297" s="29">
        <f t="shared" ref="M297" si="88">SUM(M295:M296)</f>
        <v>520</v>
      </c>
      <c r="N297" s="24">
        <f t="shared" si="86"/>
        <v>18</v>
      </c>
      <c r="O297" s="16">
        <f t="shared" si="87"/>
        <v>3.5856573705179286E-2</v>
      </c>
      <c r="P297" s="33"/>
      <c r="Q297" s="34"/>
      <c r="R297" s="35"/>
    </row>
    <row r="298" spans="1:18" ht="15" customHeight="1" x14ac:dyDescent="0.25">
      <c r="A298" s="2" t="s">
        <v>56</v>
      </c>
      <c r="B298" s="29">
        <v>24</v>
      </c>
      <c r="C298" s="29">
        <v>24</v>
      </c>
      <c r="D298" s="29">
        <v>26</v>
      </c>
      <c r="E298" s="29">
        <v>24</v>
      </c>
      <c r="F298" s="29">
        <v>26</v>
      </c>
      <c r="G298" s="29">
        <v>25</v>
      </c>
      <c r="H298" s="29">
        <v>23</v>
      </c>
      <c r="I298" s="29">
        <v>22</v>
      </c>
      <c r="J298" s="29">
        <v>17</v>
      </c>
      <c r="K298" s="29">
        <v>18</v>
      </c>
      <c r="L298" s="29">
        <v>21</v>
      </c>
      <c r="M298" s="29">
        <f>'[2]6+ Months Inactive by County'!$G$43</f>
        <v>16</v>
      </c>
      <c r="N298" s="24">
        <f t="shared" si="86"/>
        <v>-8</v>
      </c>
      <c r="O298" s="16">
        <f t="shared" si="87"/>
        <v>-0.33333333333333331</v>
      </c>
      <c r="P298" s="33"/>
      <c r="Q298" s="34"/>
      <c r="R298" s="35"/>
    </row>
    <row r="299" spans="1:18" ht="15" customHeight="1" x14ac:dyDescent="0.25">
      <c r="A299" s="2" t="s">
        <v>27</v>
      </c>
      <c r="B299" s="24">
        <v>28</v>
      </c>
      <c r="C299" s="24">
        <v>28</v>
      </c>
      <c r="D299" s="24">
        <v>28</v>
      </c>
      <c r="E299" s="24">
        <v>24</v>
      </c>
      <c r="F299" s="24">
        <v>23</v>
      </c>
      <c r="G299" s="24">
        <v>25</v>
      </c>
      <c r="H299" s="24">
        <v>26</v>
      </c>
      <c r="I299" s="24">
        <v>26</v>
      </c>
      <c r="J299" s="24">
        <v>26</v>
      </c>
      <c r="K299" s="24">
        <v>26</v>
      </c>
      <c r="L299" s="24">
        <v>26</v>
      </c>
      <c r="M299" s="24">
        <f>'[19]20th Circuit Summary 06.18'!$H$18</f>
        <v>27</v>
      </c>
      <c r="N299" s="24">
        <f t="shared" si="86"/>
        <v>-1</v>
      </c>
      <c r="O299" s="16">
        <f t="shared" si="87"/>
        <v>-3.5714285714285712E-2</v>
      </c>
      <c r="P299" s="33"/>
    </row>
    <row r="300" spans="1:18" ht="15" customHeight="1" x14ac:dyDescent="0.25">
      <c r="A300" s="2" t="s">
        <v>29</v>
      </c>
      <c r="B300" s="24">
        <v>530</v>
      </c>
      <c r="C300" s="24">
        <v>532</v>
      </c>
      <c r="D300" s="24">
        <v>535</v>
      </c>
      <c r="E300" s="24">
        <v>531</v>
      </c>
      <c r="F300" s="24">
        <v>548</v>
      </c>
      <c r="G300" s="24">
        <v>541</v>
      </c>
      <c r="H300" s="24">
        <v>536</v>
      </c>
      <c r="I300" s="24">
        <v>549</v>
      </c>
      <c r="J300" s="24">
        <v>544</v>
      </c>
      <c r="K300" s="24">
        <v>530</v>
      </c>
      <c r="L300" s="24">
        <v>535</v>
      </c>
      <c r="M300" s="24">
        <f>M295+M296+M299</f>
        <v>547</v>
      </c>
      <c r="N300" s="24">
        <f t="shared" si="86"/>
        <v>17</v>
      </c>
      <c r="O300" s="16">
        <f t="shared" si="87"/>
        <v>3.2075471698113207E-2</v>
      </c>
      <c r="P300" s="33"/>
    </row>
    <row r="301" spans="1:18" ht="15" customHeight="1" x14ac:dyDescent="0.25">
      <c r="A301" s="2" t="s">
        <v>47</v>
      </c>
      <c r="B301" s="24">
        <v>130</v>
      </c>
      <c r="C301" s="24">
        <v>168</v>
      </c>
      <c r="D301" s="24">
        <v>166</v>
      </c>
      <c r="E301" s="24">
        <v>178</v>
      </c>
      <c r="F301" s="24">
        <v>199</v>
      </c>
      <c r="G301" s="24">
        <v>194</v>
      </c>
      <c r="H301" s="24">
        <v>209</v>
      </c>
      <c r="I301" s="24">
        <v>204</v>
      </c>
      <c r="J301" s="24">
        <v>217</v>
      </c>
      <c r="K301" s="24">
        <v>230</v>
      </c>
      <c r="L301" s="24">
        <v>252</v>
      </c>
      <c r="M301" s="24">
        <f>'[19]20th Circuit Summary 06.18'!$B$9</f>
        <v>265</v>
      </c>
      <c r="N301" s="24">
        <f t="shared" si="86"/>
        <v>135</v>
      </c>
      <c r="O301" s="16">
        <f t="shared" si="87"/>
        <v>1.0384615384615385</v>
      </c>
      <c r="P301" s="33"/>
      <c r="Q301" s="34" t="s">
        <v>40</v>
      </c>
      <c r="R301" s="34" t="s">
        <v>43</v>
      </c>
    </row>
    <row r="302" spans="1:18" ht="15" customHeight="1" x14ac:dyDescent="0.25">
      <c r="A302" s="2" t="s">
        <v>30</v>
      </c>
      <c r="B302" s="24">
        <v>997</v>
      </c>
      <c r="C302" s="24">
        <v>971</v>
      </c>
      <c r="D302" s="24">
        <v>968</v>
      </c>
      <c r="E302" s="24">
        <v>1014</v>
      </c>
      <c r="F302" s="24">
        <v>997</v>
      </c>
      <c r="G302" s="24">
        <v>1011</v>
      </c>
      <c r="H302" s="24">
        <v>1031</v>
      </c>
      <c r="I302" s="24">
        <v>1053</v>
      </c>
      <c r="J302" s="24">
        <v>1069</v>
      </c>
      <c r="K302" s="24">
        <v>1078</v>
      </c>
      <c r="L302" s="24">
        <v>1049</v>
      </c>
      <c r="M302" s="24">
        <f>'[19]20th Circuit Summary 06.18'!$B$16</f>
        <v>1044</v>
      </c>
      <c r="N302" s="24">
        <f t="shared" si="86"/>
        <v>47</v>
      </c>
      <c r="O302" s="16">
        <f t="shared" si="87"/>
        <v>4.7141424272818457E-2</v>
      </c>
      <c r="P302" s="33"/>
      <c r="Q302" s="36" t="s">
        <v>41</v>
      </c>
      <c r="R302" s="37" t="s">
        <v>39</v>
      </c>
    </row>
    <row r="303" spans="1:18" ht="15" customHeight="1" x14ac:dyDescent="0.25">
      <c r="A303" s="2" t="s">
        <v>31</v>
      </c>
      <c r="B303" s="24">
        <v>1127</v>
      </c>
      <c r="C303" s="24">
        <v>1139</v>
      </c>
      <c r="D303" s="24">
        <v>1134</v>
      </c>
      <c r="E303" s="24">
        <v>1192</v>
      </c>
      <c r="F303" s="24">
        <v>1196</v>
      </c>
      <c r="G303" s="24">
        <v>1205</v>
      </c>
      <c r="H303" s="24">
        <v>1240</v>
      </c>
      <c r="I303" s="24">
        <v>1257</v>
      </c>
      <c r="J303" s="24">
        <v>1286</v>
      </c>
      <c r="K303" s="24">
        <v>1308</v>
      </c>
      <c r="L303" s="24">
        <v>1301</v>
      </c>
      <c r="M303" s="24">
        <f t="shared" ref="M303" si="89">SUM(M301:M302)</f>
        <v>1309</v>
      </c>
      <c r="N303" s="24">
        <f t="shared" si="86"/>
        <v>182</v>
      </c>
      <c r="O303" s="16">
        <f t="shared" si="87"/>
        <v>0.16149068322981366</v>
      </c>
      <c r="P303" s="33"/>
      <c r="Q303" s="32">
        <f>SUM(B308:M308)/12</f>
        <v>11</v>
      </c>
      <c r="R303" s="33">
        <f>M297/R296</f>
        <v>1.0097087378640777</v>
      </c>
    </row>
    <row r="304" spans="1:18" ht="15" customHeight="1" x14ac:dyDescent="0.25">
      <c r="A304" s="7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2"/>
      <c r="M304" s="72"/>
      <c r="N304" s="72"/>
      <c r="O304" s="72"/>
      <c r="R304" s="21"/>
    </row>
    <row r="305" spans="1:24" ht="15" customHeight="1" x14ac:dyDescent="0.25">
      <c r="A305" s="2" t="s">
        <v>54</v>
      </c>
      <c r="B305" s="24">
        <v>1966</v>
      </c>
      <c r="C305" s="24">
        <v>1973</v>
      </c>
      <c r="D305" s="24">
        <v>1965</v>
      </c>
      <c r="E305" s="24">
        <v>1978</v>
      </c>
      <c r="F305" s="24">
        <v>1974</v>
      </c>
      <c r="G305" s="24">
        <v>1929</v>
      </c>
      <c r="H305" s="24">
        <v>1975</v>
      </c>
      <c r="I305" s="24">
        <v>1975</v>
      </c>
      <c r="J305" s="24">
        <v>1977</v>
      </c>
      <c r="K305" s="24">
        <v>1996</v>
      </c>
      <c r="L305" s="24">
        <v>1996</v>
      </c>
      <c r="M305" s="24">
        <f>'[3]Rolling 12 Mos Total Children'!$M$23</f>
        <v>2011</v>
      </c>
      <c r="N305" s="24">
        <f>M305-B305</f>
        <v>45</v>
      </c>
      <c r="O305" s="16">
        <f>+N305/$B305</f>
        <v>2.288911495422177E-2</v>
      </c>
      <c r="R305" s="21"/>
    </row>
    <row r="306" spans="1:24" ht="15" customHeight="1" x14ac:dyDescent="0.25">
      <c r="A306" s="2" t="s">
        <v>55</v>
      </c>
      <c r="B306" s="24">
        <v>672</v>
      </c>
      <c r="C306" s="24">
        <v>667</v>
      </c>
      <c r="D306" s="24">
        <v>665</v>
      </c>
      <c r="E306" s="24">
        <v>663</v>
      </c>
      <c r="F306" s="24">
        <v>691</v>
      </c>
      <c r="G306" s="24">
        <v>673</v>
      </c>
      <c r="H306" s="24">
        <v>665</v>
      </c>
      <c r="I306" s="24">
        <v>677</v>
      </c>
      <c r="J306" s="24">
        <v>661</v>
      </c>
      <c r="K306" s="24">
        <v>650</v>
      </c>
      <c r="L306" s="24">
        <v>655</v>
      </c>
      <c r="M306" s="24">
        <f>'[3]Rolling 12 Mos Total Volunteers'!$M$23</f>
        <v>664</v>
      </c>
      <c r="N306" s="52">
        <f>M306-B306</f>
        <v>-8</v>
      </c>
      <c r="O306" s="16">
        <f>+N306/$B306</f>
        <v>-1.1904761904761904E-2</v>
      </c>
      <c r="R306" s="21"/>
    </row>
    <row r="307" spans="1:24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20" t="s">
        <v>38</v>
      </c>
    </row>
    <row r="308" spans="1:24" ht="15" customHeight="1" x14ac:dyDescent="0.25">
      <c r="A308" s="2" t="s">
        <v>3</v>
      </c>
      <c r="B308" s="24">
        <v>0</v>
      </c>
      <c r="C308" s="24">
        <v>10</v>
      </c>
      <c r="D308" s="24">
        <v>14</v>
      </c>
      <c r="E308" s="24">
        <v>5</v>
      </c>
      <c r="F308" s="24">
        <v>29</v>
      </c>
      <c r="G308" s="24">
        <v>3</v>
      </c>
      <c r="H308" s="24">
        <v>7</v>
      </c>
      <c r="I308" s="24">
        <v>21</v>
      </c>
      <c r="J308" s="24">
        <v>11</v>
      </c>
      <c r="K308" s="24">
        <v>0</v>
      </c>
      <c r="L308" s="24">
        <v>14</v>
      </c>
      <c r="M308" s="24">
        <f>'[19]20th Circuit Summary 06.18'!$H$19</f>
        <v>18</v>
      </c>
      <c r="N308" s="24"/>
      <c r="O308" s="13"/>
      <c r="P308" s="52"/>
      <c r="Q308" s="34" t="s">
        <v>40</v>
      </c>
      <c r="R308" s="20" t="s">
        <v>37</v>
      </c>
    </row>
    <row r="309" spans="1:24" ht="15" customHeight="1" x14ac:dyDescent="0.25">
      <c r="A309" s="2" t="s">
        <v>2</v>
      </c>
      <c r="B309" s="24">
        <v>7</v>
      </c>
      <c r="C309" s="24">
        <v>9</v>
      </c>
      <c r="D309" s="24">
        <v>7</v>
      </c>
      <c r="E309" s="24">
        <v>12</v>
      </c>
      <c r="F309" s="24">
        <v>10</v>
      </c>
      <c r="G309" s="24">
        <v>12</v>
      </c>
      <c r="H309" s="24">
        <v>7</v>
      </c>
      <c r="I309" s="24">
        <v>16</v>
      </c>
      <c r="J309" s="24">
        <v>14</v>
      </c>
      <c r="K309" s="24">
        <v>9</v>
      </c>
      <c r="L309" s="24">
        <v>6</v>
      </c>
      <c r="M309" s="24">
        <f>'[19]20th Circuit Summary 06.18'!$H$20</f>
        <v>11</v>
      </c>
      <c r="N309" s="24"/>
      <c r="O309" s="14"/>
      <c r="P309" s="34"/>
      <c r="Q309" s="36" t="s">
        <v>42</v>
      </c>
      <c r="R309" s="38" t="s">
        <v>44</v>
      </c>
    </row>
    <row r="310" spans="1:24" ht="15" customHeight="1" x14ac:dyDescent="0.25">
      <c r="A310" s="2" t="s">
        <v>32</v>
      </c>
      <c r="B310" s="26">
        <v>1.9860557768924303</v>
      </c>
      <c r="C310" s="26">
        <v>1.9265873015873016</v>
      </c>
      <c r="D310" s="26">
        <v>1.9092702169625246</v>
      </c>
      <c r="E310" s="26">
        <v>2</v>
      </c>
      <c r="F310" s="26">
        <v>1.8990476190476191</v>
      </c>
      <c r="G310" s="26">
        <v>1.9593023255813953</v>
      </c>
      <c r="H310" s="26">
        <v>2.0215686274509803</v>
      </c>
      <c r="I310" s="26">
        <v>2.0133843212237093</v>
      </c>
      <c r="J310" s="26">
        <v>2.0637065637065639</v>
      </c>
      <c r="K310" s="26">
        <v>2.1388888888888888</v>
      </c>
      <c r="L310" s="26">
        <v>2.0609037328094302</v>
      </c>
      <c r="M310" s="26">
        <f t="shared" ref="M310" si="90">+M302/M297</f>
        <v>2.0076923076923077</v>
      </c>
      <c r="N310" s="26"/>
      <c r="O310" s="16"/>
      <c r="P310" s="33"/>
      <c r="Q310" s="32">
        <f>SUM(B309:M309)/12</f>
        <v>10</v>
      </c>
      <c r="R310" s="54">
        <f>[4]Sheet1!$O$24</f>
        <v>0.75980471928397075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5"/>
      <c r="M311" s="25"/>
      <c r="R311" s="22"/>
    </row>
    <row r="312" spans="1:24" ht="45" x14ac:dyDescent="0.25">
      <c r="A312" s="10" t="s">
        <v>46</v>
      </c>
      <c r="B312" s="27" t="s">
        <v>59</v>
      </c>
      <c r="C312" s="27" t="s">
        <v>60</v>
      </c>
      <c r="D312" s="27" t="s">
        <v>61</v>
      </c>
      <c r="E312" s="27" t="s">
        <v>63</v>
      </c>
      <c r="F312" s="27" t="s">
        <v>64</v>
      </c>
      <c r="G312" s="27" t="s">
        <v>65</v>
      </c>
      <c r="H312" s="27" t="s">
        <v>66</v>
      </c>
      <c r="I312" s="27" t="s">
        <v>67</v>
      </c>
      <c r="J312" s="27" t="s">
        <v>68</v>
      </c>
      <c r="K312" s="27" t="s">
        <v>69</v>
      </c>
      <c r="L312" s="77" t="s">
        <v>70</v>
      </c>
      <c r="M312" s="77" t="s">
        <v>72</v>
      </c>
      <c r="N312" s="68" t="s">
        <v>52</v>
      </c>
      <c r="O312" s="69" t="s">
        <v>53</v>
      </c>
      <c r="P312" s="17"/>
      <c r="Q312" s="17" t="s">
        <v>36</v>
      </c>
      <c r="R312" s="95" t="s">
        <v>62</v>
      </c>
    </row>
    <row r="313" spans="1:24" ht="15" customHeight="1" x14ac:dyDescent="0.25">
      <c r="A313" s="51" t="s">
        <v>0</v>
      </c>
      <c r="B313" s="24">
        <v>3431</v>
      </c>
      <c r="C313" s="24">
        <v>3469</v>
      </c>
      <c r="D313" s="24">
        <v>3381</v>
      </c>
      <c r="E313" s="24">
        <v>3413</v>
      </c>
      <c r="F313" s="24">
        <v>3393</v>
      </c>
      <c r="G313" s="24">
        <v>3389</v>
      </c>
      <c r="H313" s="24">
        <v>3561</v>
      </c>
      <c r="I313" s="24">
        <v>3408</v>
      </c>
      <c r="J313" s="24">
        <v>3436</v>
      </c>
      <c r="K313" s="24">
        <v>3421</v>
      </c>
      <c r="L313" s="24">
        <v>3415</v>
      </c>
      <c r="M313" s="24">
        <f t="shared" ref="M313" si="91">M169+M187+M205+M223+M241+M259+M277+M295</f>
        <v>3389</v>
      </c>
      <c r="N313" s="24">
        <f t="shared" ref="N313:N321" si="92">M313-B313</f>
        <v>-42</v>
      </c>
      <c r="O313" s="16">
        <f t="shared" ref="O313:O321" si="93">+N313/$B313</f>
        <v>-1.2241329058583503E-2</v>
      </c>
      <c r="P313" s="33"/>
      <c r="Q313" s="39" t="s">
        <v>26</v>
      </c>
      <c r="R313" s="39" t="s">
        <v>39</v>
      </c>
    </row>
    <row r="314" spans="1:24" ht="15" customHeight="1" x14ac:dyDescent="0.25">
      <c r="A314" s="51" t="s">
        <v>1</v>
      </c>
      <c r="B314" s="24">
        <v>917</v>
      </c>
      <c r="C314" s="24">
        <v>904</v>
      </c>
      <c r="D314" s="24">
        <v>898</v>
      </c>
      <c r="E314" s="24">
        <v>919</v>
      </c>
      <c r="F314" s="24">
        <v>952</v>
      </c>
      <c r="G314" s="24">
        <v>923</v>
      </c>
      <c r="H314" s="24">
        <v>911</v>
      </c>
      <c r="I314" s="24">
        <v>940</v>
      </c>
      <c r="J314" s="24">
        <v>897</v>
      </c>
      <c r="K314" s="24">
        <v>930</v>
      </c>
      <c r="L314" s="24">
        <v>953</v>
      </c>
      <c r="M314" s="24">
        <f t="shared" ref="M314" si="94">M170+M188+M206+M224+M242+M260+M278+M296</f>
        <v>1023</v>
      </c>
      <c r="N314" s="24">
        <f t="shared" si="92"/>
        <v>106</v>
      </c>
      <c r="O314" s="16">
        <f t="shared" si="93"/>
        <v>0.11559432933478735</v>
      </c>
      <c r="P314" s="33"/>
      <c r="Q314" s="33">
        <f>1-M314/M315</f>
        <v>0.76813236627379877</v>
      </c>
      <c r="R314" s="24">
        <f>R170+R188+R206+R224+R242+R260+R278</f>
        <v>4043</v>
      </c>
      <c r="V314" s="18"/>
      <c r="W314" s="18"/>
      <c r="X314" s="18"/>
    </row>
    <row r="315" spans="1:24" ht="15" customHeight="1" x14ac:dyDescent="0.25">
      <c r="A315" s="51" t="s">
        <v>34</v>
      </c>
      <c r="B315" s="29">
        <v>4348</v>
      </c>
      <c r="C315" s="29">
        <v>4373</v>
      </c>
      <c r="D315" s="29">
        <v>4279</v>
      </c>
      <c r="E315" s="29">
        <v>4332</v>
      </c>
      <c r="F315" s="29">
        <v>4345</v>
      </c>
      <c r="G315" s="29">
        <v>4312</v>
      </c>
      <c r="H315" s="29">
        <v>4472</v>
      </c>
      <c r="I315" s="29">
        <v>4348</v>
      </c>
      <c r="J315" s="29">
        <v>4333</v>
      </c>
      <c r="K315" s="29">
        <v>4351</v>
      </c>
      <c r="L315" s="29">
        <v>4368</v>
      </c>
      <c r="M315" s="29">
        <f t="shared" ref="M315" si="95">SUM(M313:M314)</f>
        <v>4412</v>
      </c>
      <c r="N315" s="24">
        <f t="shared" si="92"/>
        <v>64</v>
      </c>
      <c r="O315" s="16">
        <f t="shared" si="93"/>
        <v>1.4719411223551058E-2</v>
      </c>
      <c r="P315" s="33"/>
      <c r="Q315" s="34"/>
      <c r="R315" s="35"/>
      <c r="V315" s="18"/>
      <c r="W315" s="18"/>
      <c r="X315" s="18"/>
    </row>
    <row r="316" spans="1:24" ht="15" customHeight="1" x14ac:dyDescent="0.25">
      <c r="A316" s="51" t="s">
        <v>56</v>
      </c>
      <c r="B316" s="29">
        <v>346</v>
      </c>
      <c r="C316" s="29">
        <v>334</v>
      </c>
      <c r="D316" s="29">
        <v>355</v>
      </c>
      <c r="E316" s="29">
        <v>362</v>
      </c>
      <c r="F316" s="29">
        <v>365</v>
      </c>
      <c r="G316" s="29">
        <v>382</v>
      </c>
      <c r="H316" s="29">
        <v>380</v>
      </c>
      <c r="I316" s="29">
        <v>383</v>
      </c>
      <c r="J316" s="29">
        <v>384</v>
      </c>
      <c r="K316" s="29">
        <v>400</v>
      </c>
      <c r="L316" s="29">
        <v>412</v>
      </c>
      <c r="M316" s="29">
        <f t="shared" ref="M316" si="96">M172+M190+M208+M226+M244+M262+M280+M298</f>
        <v>420</v>
      </c>
      <c r="N316" s="24">
        <f t="shared" si="92"/>
        <v>74</v>
      </c>
      <c r="O316" s="16">
        <f t="shared" si="93"/>
        <v>0.2138728323699422</v>
      </c>
      <c r="P316" s="33"/>
      <c r="Q316" s="34"/>
      <c r="R316" s="35"/>
      <c r="V316" s="18"/>
      <c r="W316" s="18"/>
      <c r="X316" s="18"/>
    </row>
    <row r="317" spans="1:24" ht="15" customHeight="1" x14ac:dyDescent="0.25">
      <c r="A317" s="51" t="s">
        <v>27</v>
      </c>
      <c r="B317" s="24">
        <v>326</v>
      </c>
      <c r="C317" s="24">
        <v>334</v>
      </c>
      <c r="D317" s="24">
        <v>326</v>
      </c>
      <c r="E317" s="24">
        <v>322</v>
      </c>
      <c r="F317" s="24">
        <v>320</v>
      </c>
      <c r="G317" s="24">
        <v>314</v>
      </c>
      <c r="H317" s="24">
        <v>319</v>
      </c>
      <c r="I317" s="24">
        <v>315</v>
      </c>
      <c r="J317" s="24">
        <v>310</v>
      </c>
      <c r="K317" s="24">
        <v>299</v>
      </c>
      <c r="L317" s="24">
        <v>301</v>
      </c>
      <c r="M317" s="24">
        <f t="shared" ref="M317" si="97">M173+M191+M209+M227+M245+M263+M281+M299</f>
        <v>303</v>
      </c>
      <c r="N317" s="24">
        <f t="shared" si="92"/>
        <v>-23</v>
      </c>
      <c r="O317" s="16">
        <f t="shared" si="93"/>
        <v>-7.0552147239263799E-2</v>
      </c>
      <c r="P317" s="33"/>
      <c r="V317" s="18"/>
      <c r="W317" s="18"/>
      <c r="X317" s="18"/>
    </row>
    <row r="318" spans="1:24" ht="15" customHeight="1" x14ac:dyDescent="0.25">
      <c r="A318" s="51" t="s">
        <v>29</v>
      </c>
      <c r="B318" s="24">
        <v>4674</v>
      </c>
      <c r="C318" s="24">
        <v>4707</v>
      </c>
      <c r="D318" s="24">
        <v>4605</v>
      </c>
      <c r="E318" s="24">
        <v>4654</v>
      </c>
      <c r="F318" s="24">
        <v>4665</v>
      </c>
      <c r="G318" s="24">
        <v>4626</v>
      </c>
      <c r="H318" s="24">
        <v>4791</v>
      </c>
      <c r="I318" s="24">
        <v>4663</v>
      </c>
      <c r="J318" s="24">
        <v>4643</v>
      </c>
      <c r="K318" s="24">
        <v>4650</v>
      </c>
      <c r="L318" s="24">
        <v>4669</v>
      </c>
      <c r="M318" s="24">
        <f>M313+M314+M317</f>
        <v>4715</v>
      </c>
      <c r="N318" s="24">
        <f t="shared" si="92"/>
        <v>41</v>
      </c>
      <c r="O318" s="16">
        <f t="shared" si="93"/>
        <v>8.771929824561403E-3</v>
      </c>
      <c r="P318" s="33"/>
      <c r="V318" s="18"/>
      <c r="W318" s="18"/>
      <c r="X318" s="18"/>
    </row>
    <row r="319" spans="1:24" ht="15" customHeight="1" x14ac:dyDescent="0.25">
      <c r="A319" s="51" t="s">
        <v>47</v>
      </c>
      <c r="B319" s="24">
        <v>3095</v>
      </c>
      <c r="C319" s="24">
        <v>2948</v>
      </c>
      <c r="D319" s="24">
        <v>3082</v>
      </c>
      <c r="E319" s="24">
        <v>2905</v>
      </c>
      <c r="F319" s="24">
        <v>2784</v>
      </c>
      <c r="G319" s="24">
        <v>2985</v>
      </c>
      <c r="H319" s="24">
        <v>2890</v>
      </c>
      <c r="I319" s="24">
        <v>2742</v>
      </c>
      <c r="J319" s="24">
        <v>2747</v>
      </c>
      <c r="K319" s="24">
        <v>2796</v>
      </c>
      <c r="L319" s="24">
        <v>2847</v>
      </c>
      <c r="M319" s="24">
        <f t="shared" ref="M319" si="98">M175+M193+M211+M229+M247+M265+M283+M301</f>
        <v>2937</v>
      </c>
      <c r="N319" s="24">
        <f t="shared" si="92"/>
        <v>-158</v>
      </c>
      <c r="O319" s="16">
        <f t="shared" si="93"/>
        <v>-5.1050080775444262E-2</v>
      </c>
      <c r="P319" s="33"/>
      <c r="Q319" s="40" t="s">
        <v>40</v>
      </c>
      <c r="R319" s="40" t="s">
        <v>43</v>
      </c>
      <c r="V319" s="18"/>
      <c r="W319" s="18"/>
      <c r="X319" s="18"/>
    </row>
    <row r="320" spans="1:24" ht="15" customHeight="1" x14ac:dyDescent="0.25">
      <c r="A320" s="51" t="s">
        <v>30</v>
      </c>
      <c r="B320" s="24">
        <v>7748</v>
      </c>
      <c r="C320" s="24">
        <v>7893</v>
      </c>
      <c r="D320" s="24">
        <v>7755</v>
      </c>
      <c r="E320" s="24">
        <v>7914</v>
      </c>
      <c r="F320" s="24">
        <v>7686</v>
      </c>
      <c r="G320" s="24">
        <v>7693</v>
      </c>
      <c r="H320" s="24">
        <v>7816</v>
      </c>
      <c r="I320" s="24">
        <v>7733</v>
      </c>
      <c r="J320" s="24">
        <v>7695</v>
      </c>
      <c r="K320" s="24">
        <v>7639</v>
      </c>
      <c r="L320" s="24">
        <v>7579</v>
      </c>
      <c r="M320" s="24">
        <f t="shared" ref="M320" si="99">M176+M194+M212+M230+M248+M266+M284+M302</f>
        <v>7583</v>
      </c>
      <c r="N320" s="24">
        <f t="shared" si="92"/>
        <v>-165</v>
      </c>
      <c r="O320" s="16">
        <f t="shared" si="93"/>
        <v>-2.1295818275684046E-2</v>
      </c>
      <c r="P320" s="33"/>
      <c r="Q320" s="41" t="s">
        <v>41</v>
      </c>
      <c r="R320" s="42" t="s">
        <v>39</v>
      </c>
      <c r="V320" s="18"/>
      <c r="W320" s="18"/>
      <c r="X320" s="18"/>
    </row>
    <row r="321" spans="1:24" ht="15" customHeight="1" x14ac:dyDescent="0.25">
      <c r="A321" s="51" t="s">
        <v>31</v>
      </c>
      <c r="B321" s="24">
        <v>10843</v>
      </c>
      <c r="C321" s="24">
        <v>10841</v>
      </c>
      <c r="D321" s="24">
        <v>10837</v>
      </c>
      <c r="E321" s="24">
        <v>10819</v>
      </c>
      <c r="F321" s="24">
        <v>10470</v>
      </c>
      <c r="G321" s="24">
        <v>10678</v>
      </c>
      <c r="H321" s="24">
        <v>10706</v>
      </c>
      <c r="I321" s="24">
        <v>10475</v>
      </c>
      <c r="J321" s="24">
        <v>10442</v>
      </c>
      <c r="K321" s="24">
        <v>10435</v>
      </c>
      <c r="L321" s="24">
        <v>10426</v>
      </c>
      <c r="M321" s="24">
        <f t="shared" ref="M321" si="100">SUM(M319+M320)</f>
        <v>10520</v>
      </c>
      <c r="N321" s="24">
        <f t="shared" si="92"/>
        <v>-323</v>
      </c>
      <c r="O321" s="16">
        <f t="shared" si="93"/>
        <v>-2.9788803836576592E-2</v>
      </c>
      <c r="P321" s="33"/>
      <c r="Q321" s="32">
        <f>SUM(B326:M326)/12</f>
        <v>78.333333333333329</v>
      </c>
      <c r="R321" s="33">
        <f>M315/R314</f>
        <v>1.0912688597576057</v>
      </c>
      <c r="V321" s="18"/>
      <c r="W321" s="18"/>
      <c r="X321" s="18"/>
    </row>
    <row r="322" spans="1:24" ht="15" customHeight="1" x14ac:dyDescent="0.25">
      <c r="A322" s="70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2"/>
      <c r="M322" s="72"/>
      <c r="N322" s="72"/>
      <c r="O322" s="72"/>
      <c r="R322" s="21"/>
    </row>
    <row r="323" spans="1:24" ht="15" customHeight="1" x14ac:dyDescent="0.25">
      <c r="A323" s="51" t="s">
        <v>54</v>
      </c>
      <c r="B323" s="24">
        <v>15521</v>
      </c>
      <c r="C323" s="24">
        <v>15441</v>
      </c>
      <c r="D323" s="24">
        <v>15395</v>
      </c>
      <c r="E323" s="24">
        <v>15482</v>
      </c>
      <c r="F323" s="24">
        <v>15484</v>
      </c>
      <c r="G323" s="24">
        <v>15351</v>
      </c>
      <c r="H323" s="24">
        <v>15610</v>
      </c>
      <c r="I323" s="24">
        <v>15558</v>
      </c>
      <c r="J323" s="24">
        <v>15486</v>
      </c>
      <c r="K323" s="24">
        <v>15511</v>
      </c>
      <c r="L323" s="24">
        <v>15461</v>
      </c>
      <c r="M323" s="24">
        <f t="shared" ref="M323" si="101">M179+M197+M215+M233+M251+M269+M287+M305</f>
        <v>15395</v>
      </c>
      <c r="N323" s="24">
        <f>M323-B323</f>
        <v>-126</v>
      </c>
      <c r="O323" s="16">
        <f>+N323/$B323</f>
        <v>-8.1180336318536182E-3</v>
      </c>
      <c r="R323" s="21"/>
    </row>
    <row r="324" spans="1:24" ht="15" customHeight="1" x14ac:dyDescent="0.25">
      <c r="A324" s="51" t="s">
        <v>55</v>
      </c>
      <c r="B324" s="24">
        <v>5287</v>
      </c>
      <c r="C324" s="24">
        <v>5265</v>
      </c>
      <c r="D324" s="24">
        <v>5215</v>
      </c>
      <c r="E324" s="24">
        <v>5225</v>
      </c>
      <c r="F324" s="24">
        <v>5257</v>
      </c>
      <c r="G324" s="24">
        <v>5220</v>
      </c>
      <c r="H324" s="24">
        <v>5209</v>
      </c>
      <c r="I324" s="24">
        <v>5245</v>
      </c>
      <c r="J324" s="24">
        <v>5256</v>
      </c>
      <c r="K324" s="24">
        <v>5237</v>
      </c>
      <c r="L324" s="24">
        <v>5235</v>
      </c>
      <c r="M324" s="24">
        <f t="shared" ref="M324" si="102">M180+M198+M216+M234+M252+M270+M288+M306</f>
        <v>5256</v>
      </c>
      <c r="N324" s="52">
        <f>M324-B324</f>
        <v>-31</v>
      </c>
      <c r="O324" s="16">
        <f>+N324/$B324</f>
        <v>-5.8634386230376392E-3</v>
      </c>
      <c r="R324" s="21"/>
    </row>
    <row r="325" spans="1:24" ht="15" customHeight="1" x14ac:dyDescent="0.25">
      <c r="A325" s="5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33"/>
      <c r="Q325" s="25"/>
      <c r="R325" s="43" t="s">
        <v>38</v>
      </c>
      <c r="V325" s="18"/>
      <c r="W325" s="18"/>
      <c r="X325" s="18"/>
    </row>
    <row r="326" spans="1:24" ht="15" customHeight="1" x14ac:dyDescent="0.25">
      <c r="A326" s="51" t="s">
        <v>3</v>
      </c>
      <c r="B326" s="24">
        <v>61</v>
      </c>
      <c r="C326" s="24">
        <v>107</v>
      </c>
      <c r="D326" s="24">
        <v>38</v>
      </c>
      <c r="E326" s="24">
        <v>95</v>
      </c>
      <c r="F326" s="24">
        <v>121</v>
      </c>
      <c r="G326" s="24">
        <v>31</v>
      </c>
      <c r="H326" s="24">
        <v>65</v>
      </c>
      <c r="I326" s="24">
        <v>129</v>
      </c>
      <c r="J326" s="24">
        <v>87</v>
      </c>
      <c r="K326" s="24">
        <v>55</v>
      </c>
      <c r="L326" s="24">
        <v>63</v>
      </c>
      <c r="M326" s="24">
        <f t="shared" ref="M326" si="103">M182+M200+M218+M236+M254+M272+M290+M308</f>
        <v>88</v>
      </c>
      <c r="N326" s="24"/>
      <c r="O326" s="6"/>
      <c r="P326" s="24"/>
      <c r="Q326" s="40" t="s">
        <v>40</v>
      </c>
      <c r="R326" s="43" t="s">
        <v>37</v>
      </c>
    </row>
    <row r="327" spans="1:24" ht="15" customHeight="1" x14ac:dyDescent="0.25">
      <c r="A327" s="51" t="s">
        <v>2</v>
      </c>
      <c r="B327" s="24">
        <v>81</v>
      </c>
      <c r="C327" s="24">
        <v>76</v>
      </c>
      <c r="D327" s="24">
        <v>64</v>
      </c>
      <c r="E327" s="24">
        <v>91</v>
      </c>
      <c r="F327" s="24">
        <v>77</v>
      </c>
      <c r="G327" s="24">
        <v>67</v>
      </c>
      <c r="H327" s="24">
        <v>77</v>
      </c>
      <c r="I327" s="24">
        <v>95</v>
      </c>
      <c r="J327" s="24">
        <v>56</v>
      </c>
      <c r="K327" s="24">
        <v>54</v>
      </c>
      <c r="L327" s="24">
        <v>57</v>
      </c>
      <c r="M327" s="24">
        <f>M183+M219+M237+M255+M273+M291+M309</f>
        <v>77</v>
      </c>
      <c r="N327" s="24"/>
      <c r="O327" s="11"/>
      <c r="P327" s="40"/>
      <c r="Q327" s="41" t="s">
        <v>42</v>
      </c>
      <c r="R327" s="44" t="s">
        <v>44</v>
      </c>
    </row>
    <row r="328" spans="1:24" ht="15" customHeight="1" x14ac:dyDescent="0.25">
      <c r="A328" s="51" t="s">
        <v>32</v>
      </c>
      <c r="B328" s="26">
        <v>1.7819687212511499</v>
      </c>
      <c r="C328" s="26">
        <v>1.8049394008689688</v>
      </c>
      <c r="D328" s="26">
        <v>1.8123393316195373</v>
      </c>
      <c r="E328" s="26">
        <v>1.8268698060941828</v>
      </c>
      <c r="F328" s="26">
        <v>1.7689298043728423</v>
      </c>
      <c r="G328" s="26">
        <v>1.7840909090909092</v>
      </c>
      <c r="H328" s="26">
        <v>1.7477638640429338</v>
      </c>
      <c r="I328" s="26">
        <v>1.7785188592456302</v>
      </c>
      <c r="J328" s="26">
        <v>1.7759058389106854</v>
      </c>
      <c r="K328" s="26">
        <v>1.7556883475063203</v>
      </c>
      <c r="L328" s="26">
        <v>1.7351190476190477</v>
      </c>
      <c r="M328" s="26">
        <f t="shared" ref="M328" si="104">+M320/M315</f>
        <v>1.7187216681776971</v>
      </c>
      <c r="N328" s="26"/>
      <c r="O328" s="16"/>
      <c r="P328" s="33"/>
      <c r="Q328" s="32">
        <f>SUM(B327:M327)/12</f>
        <v>72.666666666666671</v>
      </c>
      <c r="R328" s="54">
        <f>[4]Sheet1!$O$32</f>
        <v>0.78501745491174901</v>
      </c>
    </row>
    <row r="329" spans="1:24" ht="15" customHeight="1" x14ac:dyDescent="0.25">
      <c r="A329" s="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5"/>
      <c r="M329" s="25"/>
      <c r="R329" s="16"/>
    </row>
    <row r="330" spans="1:24" ht="15" customHeight="1" x14ac:dyDescent="0.25">
      <c r="A330" s="11" t="s">
        <v>16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5"/>
      <c r="M330" s="25"/>
      <c r="R330" s="16"/>
    </row>
    <row r="331" spans="1:24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5"/>
      <c r="M331" s="25"/>
      <c r="R331" s="22"/>
    </row>
    <row r="332" spans="1:24" ht="45" x14ac:dyDescent="0.25">
      <c r="A332" s="7" t="s">
        <v>18</v>
      </c>
      <c r="B332" s="4" t="s">
        <v>59</v>
      </c>
      <c r="C332" s="4" t="s">
        <v>60</v>
      </c>
      <c r="D332" s="4" t="s">
        <v>61</v>
      </c>
      <c r="E332" s="4" t="s">
        <v>63</v>
      </c>
      <c r="F332" s="4" t="s">
        <v>64</v>
      </c>
      <c r="G332" s="4" t="s">
        <v>65</v>
      </c>
      <c r="H332" s="4" t="s">
        <v>66</v>
      </c>
      <c r="I332" s="4" t="s">
        <v>67</v>
      </c>
      <c r="J332" s="4" t="s">
        <v>68</v>
      </c>
      <c r="K332" s="4" t="s">
        <v>69</v>
      </c>
      <c r="L332" s="76" t="s">
        <v>70</v>
      </c>
      <c r="M332" s="76" t="s">
        <v>72</v>
      </c>
      <c r="N332" s="63" t="s">
        <v>52</v>
      </c>
      <c r="O332" s="64" t="s">
        <v>53</v>
      </c>
      <c r="P332" s="15"/>
      <c r="Q332" s="15" t="s">
        <v>36</v>
      </c>
      <c r="R332" s="93" t="s">
        <v>62</v>
      </c>
    </row>
    <row r="333" spans="1:24" ht="15" customHeight="1" x14ac:dyDescent="0.25">
      <c r="A333" s="2" t="s">
        <v>0</v>
      </c>
      <c r="B333" s="24">
        <v>454</v>
      </c>
      <c r="C333" s="24">
        <v>465</v>
      </c>
      <c r="D333" s="24">
        <v>471</v>
      </c>
      <c r="E333" s="24">
        <v>473</v>
      </c>
      <c r="F333" s="24">
        <v>478</v>
      </c>
      <c r="G333" s="24">
        <v>472</v>
      </c>
      <c r="H333" s="24">
        <v>476</v>
      </c>
      <c r="I333" s="24">
        <v>489</v>
      </c>
      <c r="J333" s="24">
        <v>483</v>
      </c>
      <c r="K333" s="24">
        <v>489</v>
      </c>
      <c r="L333" s="24">
        <v>489</v>
      </c>
      <c r="M333" s="24">
        <f>'[20]11th Circuit 06.18'!$H$16</f>
        <v>476</v>
      </c>
      <c r="N333" s="24">
        <f t="shared" ref="N333:N341" si="105">M333-B333</f>
        <v>22</v>
      </c>
      <c r="O333" s="16">
        <f t="shared" ref="O333:O341" si="106">+N333/$B333</f>
        <v>4.8458149779735685E-2</v>
      </c>
      <c r="P333" s="33"/>
      <c r="Q333" s="31" t="s">
        <v>26</v>
      </c>
      <c r="R333" s="31" t="s">
        <v>39</v>
      </c>
    </row>
    <row r="334" spans="1:24" ht="15" customHeight="1" x14ac:dyDescent="0.25">
      <c r="A334" s="2" t="s">
        <v>1</v>
      </c>
      <c r="B334" s="24">
        <v>250</v>
      </c>
      <c r="C334" s="24">
        <v>239</v>
      </c>
      <c r="D334" s="24">
        <v>238</v>
      </c>
      <c r="E334" s="24">
        <v>259</v>
      </c>
      <c r="F334" s="24">
        <v>258</v>
      </c>
      <c r="G334" s="24">
        <v>279</v>
      </c>
      <c r="H334" s="24">
        <v>280</v>
      </c>
      <c r="I334" s="24">
        <v>277</v>
      </c>
      <c r="J334" s="24">
        <v>283</v>
      </c>
      <c r="K334" s="24">
        <v>285</v>
      </c>
      <c r="L334" s="24">
        <v>282</v>
      </c>
      <c r="M334" s="24">
        <f>'[20]11th Circuit 06.18'!$G$17</f>
        <v>299</v>
      </c>
      <c r="N334" s="24">
        <f t="shared" si="105"/>
        <v>49</v>
      </c>
      <c r="O334" s="16">
        <f t="shared" si="106"/>
        <v>0.19600000000000001</v>
      </c>
      <c r="P334" s="33"/>
      <c r="Q334" s="33">
        <f>1-M334/M335</f>
        <v>0.61419354838709683</v>
      </c>
      <c r="R334" s="52">
        <v>800</v>
      </c>
    </row>
    <row r="335" spans="1:24" ht="15" customHeight="1" x14ac:dyDescent="0.25">
      <c r="A335" s="2" t="s">
        <v>34</v>
      </c>
      <c r="B335" s="29">
        <v>704</v>
      </c>
      <c r="C335" s="29">
        <v>704</v>
      </c>
      <c r="D335" s="29">
        <v>709</v>
      </c>
      <c r="E335" s="29">
        <v>732</v>
      </c>
      <c r="F335" s="29">
        <v>736</v>
      </c>
      <c r="G335" s="29">
        <v>751</v>
      </c>
      <c r="H335" s="29">
        <v>756</v>
      </c>
      <c r="I335" s="29">
        <v>766</v>
      </c>
      <c r="J335" s="29">
        <v>766</v>
      </c>
      <c r="K335" s="29">
        <v>774</v>
      </c>
      <c r="L335" s="29">
        <v>771</v>
      </c>
      <c r="M335" s="29">
        <f t="shared" ref="M335" si="107">SUM(M333:M334)</f>
        <v>775</v>
      </c>
      <c r="N335" s="24">
        <f t="shared" si="105"/>
        <v>71</v>
      </c>
      <c r="O335" s="16">
        <f t="shared" si="106"/>
        <v>0.10085227272727272</v>
      </c>
      <c r="P335" s="33"/>
      <c r="Q335" s="34"/>
      <c r="R335" s="35"/>
    </row>
    <row r="336" spans="1:24" ht="15" customHeight="1" x14ac:dyDescent="0.25">
      <c r="A336" s="2" t="s">
        <v>56</v>
      </c>
      <c r="B336" s="29">
        <v>97</v>
      </c>
      <c r="C336" s="29">
        <v>104</v>
      </c>
      <c r="D336" s="29">
        <v>123</v>
      </c>
      <c r="E336" s="29">
        <v>129</v>
      </c>
      <c r="F336" s="29">
        <v>131</v>
      </c>
      <c r="G336" s="29">
        <v>142</v>
      </c>
      <c r="H336" s="29">
        <v>143</v>
      </c>
      <c r="I336" s="29">
        <v>136</v>
      </c>
      <c r="J336" s="29">
        <v>141</v>
      </c>
      <c r="K336" s="29">
        <v>147</v>
      </c>
      <c r="L336" s="29">
        <v>142</v>
      </c>
      <c r="M336" s="29">
        <f>'[2]6+ Months Inactive by County'!$G$10</f>
        <v>147</v>
      </c>
      <c r="N336" s="24">
        <f t="shared" si="105"/>
        <v>50</v>
      </c>
      <c r="O336" s="16">
        <f t="shared" si="106"/>
        <v>0.51546391752577314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47</v>
      </c>
      <c r="C337" s="24">
        <v>48</v>
      </c>
      <c r="D337" s="24">
        <v>35</v>
      </c>
      <c r="E337" s="24">
        <v>28</v>
      </c>
      <c r="F337" s="24">
        <v>10</v>
      </c>
      <c r="G337" s="24">
        <v>10</v>
      </c>
      <c r="H337" s="24">
        <v>10</v>
      </c>
      <c r="I337" s="24">
        <v>11</v>
      </c>
      <c r="J337" s="24">
        <v>9</v>
      </c>
      <c r="K337" s="24">
        <v>8</v>
      </c>
      <c r="L337" s="24">
        <v>8</v>
      </c>
      <c r="M337" s="24">
        <f>'[20]11th Circuit 06.18'!$H$18</f>
        <v>6</v>
      </c>
      <c r="N337" s="24">
        <f t="shared" si="105"/>
        <v>-41</v>
      </c>
      <c r="O337" s="16">
        <f t="shared" si="106"/>
        <v>-0.87234042553191493</v>
      </c>
      <c r="P337" s="33"/>
    </row>
    <row r="338" spans="1:18" ht="15" customHeight="1" x14ac:dyDescent="0.25">
      <c r="A338" s="2" t="s">
        <v>29</v>
      </c>
      <c r="B338" s="24">
        <v>751</v>
      </c>
      <c r="C338" s="24">
        <v>752</v>
      </c>
      <c r="D338" s="24">
        <v>744</v>
      </c>
      <c r="E338" s="24">
        <v>760</v>
      </c>
      <c r="F338" s="24">
        <v>746</v>
      </c>
      <c r="G338" s="24">
        <v>761</v>
      </c>
      <c r="H338" s="24">
        <v>766</v>
      </c>
      <c r="I338" s="24">
        <v>777</v>
      </c>
      <c r="J338" s="24">
        <v>775</v>
      </c>
      <c r="K338" s="24">
        <v>782</v>
      </c>
      <c r="L338" s="24">
        <v>779</v>
      </c>
      <c r="M338" s="24">
        <f>M333+M334+M337</f>
        <v>781</v>
      </c>
      <c r="N338" s="24">
        <f t="shared" si="105"/>
        <v>30</v>
      </c>
      <c r="O338" s="16">
        <f t="shared" si="106"/>
        <v>3.9946737683089213E-2</v>
      </c>
      <c r="P338" s="33"/>
    </row>
    <row r="339" spans="1:18" ht="15" customHeight="1" x14ac:dyDescent="0.25">
      <c r="A339" s="2" t="s">
        <v>47</v>
      </c>
      <c r="B339" s="24">
        <v>1235</v>
      </c>
      <c r="C339" s="24">
        <v>1229</v>
      </c>
      <c r="D339" s="24">
        <v>1257</v>
      </c>
      <c r="E339" s="24">
        <v>1253</v>
      </c>
      <c r="F339" s="24">
        <v>1218</v>
      </c>
      <c r="G339" s="24">
        <v>1195</v>
      </c>
      <c r="H339" s="24">
        <v>1184</v>
      </c>
      <c r="I339" s="24">
        <v>1191</v>
      </c>
      <c r="J339" s="24">
        <v>1170</v>
      </c>
      <c r="K339" s="24">
        <v>1165</v>
      </c>
      <c r="L339" s="24">
        <v>1144</v>
      </c>
      <c r="M339" s="24">
        <f>'[20]11th Circuit 06.18'!$B$9</f>
        <v>1104</v>
      </c>
      <c r="N339" s="24">
        <f t="shared" si="105"/>
        <v>-131</v>
      </c>
      <c r="O339" s="16">
        <f t="shared" si="106"/>
        <v>-0.10607287449392712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1013</v>
      </c>
      <c r="C340" s="24">
        <v>1037</v>
      </c>
      <c r="D340" s="24">
        <v>1023</v>
      </c>
      <c r="E340" s="24">
        <v>1033</v>
      </c>
      <c r="F340" s="24">
        <v>1043</v>
      </c>
      <c r="G340" s="24">
        <v>998</v>
      </c>
      <c r="H340" s="24">
        <v>1001</v>
      </c>
      <c r="I340" s="24">
        <v>1017</v>
      </c>
      <c r="J340" s="24">
        <v>989</v>
      </c>
      <c r="K340" s="24">
        <v>988</v>
      </c>
      <c r="L340" s="24">
        <v>1004</v>
      </c>
      <c r="M340" s="24">
        <f>'[20]11th Circuit 06.18'!$B$16</f>
        <v>960</v>
      </c>
      <c r="N340" s="24">
        <f t="shared" si="105"/>
        <v>-53</v>
      </c>
      <c r="O340" s="16">
        <f t="shared" si="106"/>
        <v>-5.231984205330701E-2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2248</v>
      </c>
      <c r="C341" s="24">
        <v>2266</v>
      </c>
      <c r="D341" s="24">
        <v>2280</v>
      </c>
      <c r="E341" s="24">
        <v>2286</v>
      </c>
      <c r="F341" s="24">
        <v>2261</v>
      </c>
      <c r="G341" s="24">
        <v>2193</v>
      </c>
      <c r="H341" s="24">
        <v>2185</v>
      </c>
      <c r="I341" s="24">
        <v>2208</v>
      </c>
      <c r="J341" s="24">
        <v>2159</v>
      </c>
      <c r="K341" s="24">
        <v>2153</v>
      </c>
      <c r="L341" s="24">
        <v>2148</v>
      </c>
      <c r="M341" s="24">
        <f t="shared" ref="M341" si="108">SUM(M339:M340)</f>
        <v>2064</v>
      </c>
      <c r="N341" s="24">
        <f t="shared" si="105"/>
        <v>-184</v>
      </c>
      <c r="O341" s="16">
        <f t="shared" si="106"/>
        <v>-8.1850533807829182E-2</v>
      </c>
      <c r="P341" s="33"/>
      <c r="Q341" s="32">
        <f>SUM(B346:M346)/12</f>
        <v>18.333333333333332</v>
      </c>
      <c r="R341" s="33">
        <f>M335/R334</f>
        <v>0.96875</v>
      </c>
    </row>
    <row r="342" spans="1:18" ht="15" customHeight="1" x14ac:dyDescent="0.25">
      <c r="A342" s="70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2"/>
      <c r="M342" s="72"/>
      <c r="N342" s="72"/>
      <c r="O342" s="72"/>
      <c r="R342" s="21"/>
    </row>
    <row r="343" spans="1:18" ht="15" customHeight="1" x14ac:dyDescent="0.25">
      <c r="A343" s="2" t="s">
        <v>54</v>
      </c>
      <c r="B343" s="24">
        <v>3395</v>
      </c>
      <c r="C343" s="24">
        <v>3403</v>
      </c>
      <c r="D343" s="24">
        <v>3352</v>
      </c>
      <c r="E343" s="24">
        <v>3361</v>
      </c>
      <c r="F343" s="24">
        <v>3334</v>
      </c>
      <c r="G343" s="24">
        <v>3274</v>
      </c>
      <c r="H343" s="24">
        <v>3323</v>
      </c>
      <c r="I343" s="24">
        <v>3322</v>
      </c>
      <c r="J343" s="24">
        <v>3279</v>
      </c>
      <c r="K343" s="24">
        <v>3300</v>
      </c>
      <c r="L343" s="24">
        <v>3305</v>
      </c>
      <c r="M343" s="24">
        <f>'[3]Rolling 12 Mos Total Children'!$M$14</f>
        <v>3267</v>
      </c>
      <c r="N343" s="24">
        <f>M343-B343</f>
        <v>-128</v>
      </c>
      <c r="O343" s="16">
        <f>+N343/$B343</f>
        <v>-3.7702503681885123E-2</v>
      </c>
      <c r="R343" s="21"/>
    </row>
    <row r="344" spans="1:18" ht="15" customHeight="1" x14ac:dyDescent="0.25">
      <c r="A344" s="2" t="s">
        <v>55</v>
      </c>
      <c r="B344" s="24">
        <v>896</v>
      </c>
      <c r="C344" s="24">
        <v>898</v>
      </c>
      <c r="D344" s="24">
        <v>897</v>
      </c>
      <c r="E344" s="24">
        <v>910</v>
      </c>
      <c r="F344" s="24">
        <v>919</v>
      </c>
      <c r="G344" s="24">
        <v>926</v>
      </c>
      <c r="H344" s="24">
        <v>919</v>
      </c>
      <c r="I344" s="24">
        <v>927</v>
      </c>
      <c r="J344" s="24">
        <v>933</v>
      </c>
      <c r="K344" s="24">
        <v>942</v>
      </c>
      <c r="L344" s="24">
        <v>940</v>
      </c>
      <c r="M344" s="24">
        <f>'[3]Rolling 12 Mos Total Volunteers'!$M$14</f>
        <v>949</v>
      </c>
      <c r="N344" s="52">
        <f>M344-B344</f>
        <v>53</v>
      </c>
      <c r="O344" s="16">
        <f>+N344/$B344</f>
        <v>5.9151785714285712E-2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19</v>
      </c>
      <c r="C346" s="24">
        <v>12</v>
      </c>
      <c r="D346" s="24">
        <v>13</v>
      </c>
      <c r="E346" s="24">
        <v>36</v>
      </c>
      <c r="F346" s="24">
        <v>16</v>
      </c>
      <c r="G346" s="24">
        <v>19</v>
      </c>
      <c r="H346" s="24">
        <v>18</v>
      </c>
      <c r="I346" s="24">
        <v>20</v>
      </c>
      <c r="J346" s="24">
        <v>18</v>
      </c>
      <c r="K346" s="24">
        <v>20</v>
      </c>
      <c r="L346" s="24">
        <v>13</v>
      </c>
      <c r="M346" s="24">
        <f>'[20]11th Circuit 06.18'!$H$19</f>
        <v>16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12</v>
      </c>
      <c r="C347" s="24">
        <v>8</v>
      </c>
      <c r="D347" s="24">
        <v>17</v>
      </c>
      <c r="E347" s="24">
        <v>15</v>
      </c>
      <c r="F347" s="24">
        <v>5</v>
      </c>
      <c r="G347" s="24">
        <v>13</v>
      </c>
      <c r="H347" s="24">
        <v>10</v>
      </c>
      <c r="I347" s="24">
        <v>17</v>
      </c>
      <c r="J347" s="24">
        <v>13</v>
      </c>
      <c r="K347" s="24">
        <v>17</v>
      </c>
      <c r="L347" s="24">
        <v>12</v>
      </c>
      <c r="M347" s="24">
        <f>'[20]11th Circuit 06.18'!$H$20</f>
        <v>10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1.4389204545454546</v>
      </c>
      <c r="C348" s="26">
        <v>1.4730113636363635</v>
      </c>
      <c r="D348" s="26">
        <v>1.4428772919605077</v>
      </c>
      <c r="E348" s="26">
        <v>1.4112021857923498</v>
      </c>
      <c r="F348" s="26">
        <v>1.4171195652173914</v>
      </c>
      <c r="G348" s="26">
        <v>1.3288948069241011</v>
      </c>
      <c r="H348" s="26">
        <v>1.3240740740740742</v>
      </c>
      <c r="I348" s="26">
        <v>1.3276762402088773</v>
      </c>
      <c r="J348" s="26">
        <v>1.2911227154046998</v>
      </c>
      <c r="K348" s="26">
        <v>1.2764857881136951</v>
      </c>
      <c r="L348" s="26">
        <v>1.3022049286640727</v>
      </c>
      <c r="M348" s="26">
        <f t="shared" ref="M348" si="109">+M340/M335</f>
        <v>1.2387096774193549</v>
      </c>
      <c r="N348" s="26"/>
      <c r="O348" s="16"/>
      <c r="P348" s="33"/>
      <c r="Q348" s="32">
        <f>SUM(B347:M347)/12</f>
        <v>12.416666666666666</v>
      </c>
      <c r="R348" s="54">
        <f>[4]Sheet1!$O$13</f>
        <v>0.80545617173524153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16"/>
    </row>
    <row r="350" spans="1:18" ht="45" x14ac:dyDescent="0.25">
      <c r="A350" s="7" t="s">
        <v>12</v>
      </c>
      <c r="B350" s="4" t="s">
        <v>59</v>
      </c>
      <c r="C350" s="4" t="s">
        <v>60</v>
      </c>
      <c r="D350" s="4" t="s">
        <v>61</v>
      </c>
      <c r="E350" s="4" t="s">
        <v>63</v>
      </c>
      <c r="F350" s="4" t="s">
        <v>64</v>
      </c>
      <c r="G350" s="4" t="s">
        <v>65</v>
      </c>
      <c r="H350" s="4" t="s">
        <v>66</v>
      </c>
      <c r="I350" s="4" t="s">
        <v>67</v>
      </c>
      <c r="J350" s="4" t="s">
        <v>68</v>
      </c>
      <c r="K350" s="4" t="s">
        <v>69</v>
      </c>
      <c r="L350" s="76" t="s">
        <v>70</v>
      </c>
      <c r="M350" s="76" t="s">
        <v>72</v>
      </c>
      <c r="N350" s="63" t="s">
        <v>52</v>
      </c>
      <c r="O350" s="64" t="s">
        <v>53</v>
      </c>
      <c r="P350" s="15"/>
      <c r="Q350" s="15" t="s">
        <v>36</v>
      </c>
      <c r="R350" s="93" t="s">
        <v>62</v>
      </c>
    </row>
    <row r="351" spans="1:18" ht="15" customHeight="1" x14ac:dyDescent="0.25">
      <c r="A351" s="2" t="s">
        <v>0</v>
      </c>
      <c r="B351" s="24">
        <v>473</v>
      </c>
      <c r="C351" s="24">
        <v>482</v>
      </c>
      <c r="D351" s="24">
        <v>474</v>
      </c>
      <c r="E351" s="24">
        <v>490</v>
      </c>
      <c r="F351" s="24">
        <v>491</v>
      </c>
      <c r="G351" s="24">
        <v>484</v>
      </c>
      <c r="H351" s="24">
        <v>484</v>
      </c>
      <c r="I351" s="24">
        <v>482</v>
      </c>
      <c r="J351" s="24">
        <v>485</v>
      </c>
      <c r="K351" s="24">
        <v>488</v>
      </c>
      <c r="L351" s="24">
        <v>504</v>
      </c>
      <c r="M351" s="24">
        <f>'[21]15th Circuit 06.18'!$H$16</f>
        <v>501</v>
      </c>
      <c r="N351" s="24">
        <f t="shared" ref="N351:N359" si="110">M351-B351</f>
        <v>28</v>
      </c>
      <c r="O351" s="16">
        <f t="shared" ref="O351:O359" si="111">+N351/$B351</f>
        <v>5.9196617336152217E-2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125</v>
      </c>
      <c r="C352" s="24">
        <v>127</v>
      </c>
      <c r="D352" s="24">
        <v>136</v>
      </c>
      <c r="E352" s="24">
        <v>136</v>
      </c>
      <c r="F352" s="24">
        <v>135</v>
      </c>
      <c r="G352" s="24">
        <v>150</v>
      </c>
      <c r="H352" s="24">
        <v>148</v>
      </c>
      <c r="I352" s="24">
        <v>151</v>
      </c>
      <c r="J352" s="24">
        <v>142</v>
      </c>
      <c r="K352" s="24">
        <v>139</v>
      </c>
      <c r="L352" s="24">
        <v>130</v>
      </c>
      <c r="M352" s="24">
        <f>'[21]15th Circuit 06.18'!$G$17</f>
        <v>113</v>
      </c>
      <c r="N352" s="24">
        <f t="shared" si="110"/>
        <v>-12</v>
      </c>
      <c r="O352" s="16">
        <f t="shared" si="111"/>
        <v>-9.6000000000000002E-2</v>
      </c>
      <c r="P352" s="33"/>
      <c r="Q352" s="33">
        <f>1-M352/M353</f>
        <v>0.81596091205211729</v>
      </c>
      <c r="R352" s="52">
        <v>625</v>
      </c>
    </row>
    <row r="353" spans="1:18" ht="15" customHeight="1" x14ac:dyDescent="0.25">
      <c r="A353" s="2" t="s">
        <v>34</v>
      </c>
      <c r="B353" s="29">
        <v>598</v>
      </c>
      <c r="C353" s="29">
        <v>609</v>
      </c>
      <c r="D353" s="29">
        <v>610</v>
      </c>
      <c r="E353" s="29">
        <v>626</v>
      </c>
      <c r="F353" s="29">
        <v>626</v>
      </c>
      <c r="G353" s="29">
        <v>634</v>
      </c>
      <c r="H353" s="29">
        <v>632</v>
      </c>
      <c r="I353" s="29">
        <v>633</v>
      </c>
      <c r="J353" s="29">
        <v>627</v>
      </c>
      <c r="K353" s="29">
        <v>627</v>
      </c>
      <c r="L353" s="29">
        <v>634</v>
      </c>
      <c r="M353" s="29">
        <f t="shared" ref="M353" si="112">SUM(M351:M352)</f>
        <v>614</v>
      </c>
      <c r="N353" s="24">
        <f t="shared" si="110"/>
        <v>16</v>
      </c>
      <c r="O353" s="16">
        <f t="shared" si="111"/>
        <v>2.6755852842809364E-2</v>
      </c>
      <c r="P353" s="33"/>
      <c r="Q353" s="34"/>
      <c r="R353" s="35"/>
    </row>
    <row r="354" spans="1:18" ht="15" customHeight="1" x14ac:dyDescent="0.25">
      <c r="A354" s="2" t="s">
        <v>56</v>
      </c>
      <c r="B354" s="29">
        <v>35</v>
      </c>
      <c r="C354" s="29">
        <v>40</v>
      </c>
      <c r="D354" s="29">
        <v>48</v>
      </c>
      <c r="E354" s="29">
        <v>49</v>
      </c>
      <c r="F354" s="29">
        <v>48</v>
      </c>
      <c r="G354" s="29">
        <v>54</v>
      </c>
      <c r="H354" s="29">
        <v>53</v>
      </c>
      <c r="I354" s="29">
        <v>47</v>
      </c>
      <c r="J354" s="29">
        <v>33</v>
      </c>
      <c r="K354" s="29">
        <v>42</v>
      </c>
      <c r="L354" s="29">
        <v>43</v>
      </c>
      <c r="M354" s="29">
        <f>'[2]6+ Months Inactive by County'!$G$25</f>
        <v>29</v>
      </c>
      <c r="N354" s="24">
        <f t="shared" si="110"/>
        <v>-6</v>
      </c>
      <c r="O354" s="16">
        <f t="shared" si="111"/>
        <v>-0.17142857142857143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35</v>
      </c>
      <c r="C355" s="24">
        <v>36</v>
      </c>
      <c r="D355" s="24">
        <v>30</v>
      </c>
      <c r="E355" s="24">
        <v>30</v>
      </c>
      <c r="F355" s="24">
        <v>30</v>
      </c>
      <c r="G355" s="24">
        <v>30</v>
      </c>
      <c r="H355" s="24">
        <v>31</v>
      </c>
      <c r="I355" s="24">
        <v>30</v>
      </c>
      <c r="J355" s="24">
        <v>31</v>
      </c>
      <c r="K355" s="24">
        <v>30</v>
      </c>
      <c r="L355" s="24">
        <v>29</v>
      </c>
      <c r="M355" s="24">
        <f>'[21]15th Circuit 06.18'!$H$18</f>
        <v>23</v>
      </c>
      <c r="N355" s="24">
        <f t="shared" si="110"/>
        <v>-12</v>
      </c>
      <c r="O355" s="16">
        <f t="shared" si="111"/>
        <v>-0.34285714285714286</v>
      </c>
      <c r="P355" s="33"/>
    </row>
    <row r="356" spans="1:18" ht="15" customHeight="1" x14ac:dyDescent="0.25">
      <c r="A356" s="2" t="s">
        <v>29</v>
      </c>
      <c r="B356" s="24">
        <v>633</v>
      </c>
      <c r="C356" s="24">
        <v>645</v>
      </c>
      <c r="D356" s="24">
        <v>640</v>
      </c>
      <c r="E356" s="24">
        <v>656</v>
      </c>
      <c r="F356" s="24">
        <v>656</v>
      </c>
      <c r="G356" s="24">
        <v>664</v>
      </c>
      <c r="H356" s="24">
        <v>663</v>
      </c>
      <c r="I356" s="24">
        <v>663</v>
      </c>
      <c r="J356" s="24">
        <v>658</v>
      </c>
      <c r="K356" s="24">
        <v>657</v>
      </c>
      <c r="L356" s="24">
        <v>663</v>
      </c>
      <c r="M356" s="24">
        <f>M351+M352+M355</f>
        <v>637</v>
      </c>
      <c r="N356" s="24">
        <f t="shared" si="110"/>
        <v>4</v>
      </c>
      <c r="O356" s="16">
        <f t="shared" si="111"/>
        <v>6.3191153238546603E-3</v>
      </c>
      <c r="P356" s="33"/>
    </row>
    <row r="357" spans="1:18" ht="15" customHeight="1" x14ac:dyDescent="0.25">
      <c r="A357" s="2" t="s">
        <v>47</v>
      </c>
      <c r="B357" s="24">
        <v>305</v>
      </c>
      <c r="C357" s="24">
        <v>306</v>
      </c>
      <c r="D357" s="24">
        <v>286</v>
      </c>
      <c r="E357" s="24">
        <v>268</v>
      </c>
      <c r="F357" s="24">
        <v>277</v>
      </c>
      <c r="G357" s="24">
        <v>313</v>
      </c>
      <c r="H357" s="24">
        <v>332</v>
      </c>
      <c r="I357" s="24">
        <v>363</v>
      </c>
      <c r="J357" s="24">
        <v>409</v>
      </c>
      <c r="K357" s="24">
        <v>433</v>
      </c>
      <c r="L357" s="24">
        <v>465</v>
      </c>
      <c r="M357" s="24">
        <f>'[21]15th Circuit 06.18'!$B$9</f>
        <v>470</v>
      </c>
      <c r="N357" s="24">
        <f t="shared" si="110"/>
        <v>165</v>
      </c>
      <c r="O357" s="16">
        <f t="shared" si="111"/>
        <v>0.54098360655737709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930</v>
      </c>
      <c r="C358" s="24">
        <v>965</v>
      </c>
      <c r="D358" s="24">
        <v>1001</v>
      </c>
      <c r="E358" s="24">
        <v>1046</v>
      </c>
      <c r="F358" s="24">
        <v>1018</v>
      </c>
      <c r="G358" s="24">
        <v>1001</v>
      </c>
      <c r="H358" s="24">
        <v>984</v>
      </c>
      <c r="I358" s="24">
        <v>989</v>
      </c>
      <c r="J358" s="24">
        <v>987</v>
      </c>
      <c r="K358" s="24">
        <v>1019</v>
      </c>
      <c r="L358" s="24">
        <v>1033</v>
      </c>
      <c r="M358" s="24">
        <f>'[21]15th Circuit 06.18'!$B$16</f>
        <v>987</v>
      </c>
      <c r="N358" s="24">
        <f t="shared" si="110"/>
        <v>57</v>
      </c>
      <c r="O358" s="16">
        <f t="shared" si="111"/>
        <v>6.1290322580645158E-2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1235</v>
      </c>
      <c r="C359" s="24">
        <v>1271</v>
      </c>
      <c r="D359" s="24">
        <v>1287</v>
      </c>
      <c r="E359" s="24">
        <v>1314</v>
      </c>
      <c r="F359" s="24">
        <v>1295</v>
      </c>
      <c r="G359" s="24">
        <v>1314</v>
      </c>
      <c r="H359" s="24">
        <v>1316</v>
      </c>
      <c r="I359" s="24">
        <v>1352</v>
      </c>
      <c r="J359" s="24">
        <v>1396</v>
      </c>
      <c r="K359" s="24">
        <v>1452</v>
      </c>
      <c r="L359" s="24">
        <v>1498</v>
      </c>
      <c r="M359" s="24">
        <f t="shared" ref="M359" si="113">SUM(M357:M358)</f>
        <v>1457</v>
      </c>
      <c r="N359" s="24">
        <f t="shared" si="110"/>
        <v>222</v>
      </c>
      <c r="O359" s="16">
        <f t="shared" si="111"/>
        <v>0.1797570850202429</v>
      </c>
      <c r="P359" s="33"/>
      <c r="Q359" s="32">
        <f>SUM(B364:M364)/12</f>
        <v>13.666666666666666</v>
      </c>
      <c r="R359" s="33">
        <f>M353/R352</f>
        <v>0.98240000000000005</v>
      </c>
    </row>
    <row r="360" spans="1:18" ht="15" customHeight="1" x14ac:dyDescent="0.25">
      <c r="A360" s="70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2"/>
      <c r="M360" s="72"/>
      <c r="N360" s="72"/>
      <c r="O360" s="72"/>
      <c r="R360" s="21"/>
    </row>
    <row r="361" spans="1:18" ht="15" customHeight="1" x14ac:dyDescent="0.25">
      <c r="A361" s="2" t="s">
        <v>54</v>
      </c>
      <c r="B361" s="24">
        <v>2057</v>
      </c>
      <c r="C361" s="24">
        <v>2098</v>
      </c>
      <c r="D361" s="24">
        <v>2094</v>
      </c>
      <c r="E361" s="24">
        <v>2103</v>
      </c>
      <c r="F361" s="24">
        <v>2104</v>
      </c>
      <c r="G361" s="24">
        <v>2113</v>
      </c>
      <c r="H361" s="24">
        <v>2199</v>
      </c>
      <c r="I361" s="24">
        <v>2219</v>
      </c>
      <c r="J361" s="24">
        <v>2264</v>
      </c>
      <c r="K361" s="24">
        <v>2292</v>
      </c>
      <c r="L361" s="24">
        <v>2346</v>
      </c>
      <c r="M361" s="24">
        <f>'[3]Rolling 12 Mos Total Children'!$M$18</f>
        <v>2372</v>
      </c>
      <c r="N361" s="24">
        <f>M361-B361</f>
        <v>315</v>
      </c>
      <c r="O361" s="16">
        <f>+N361/$B361</f>
        <v>0.15313563441905687</v>
      </c>
      <c r="R361" s="21"/>
    </row>
    <row r="362" spans="1:18" ht="15" customHeight="1" x14ac:dyDescent="0.25">
      <c r="A362" s="2" t="s">
        <v>55</v>
      </c>
      <c r="B362" s="24">
        <v>764</v>
      </c>
      <c r="C362" s="24">
        <v>760</v>
      </c>
      <c r="D362" s="24">
        <v>744</v>
      </c>
      <c r="E362" s="24">
        <v>762</v>
      </c>
      <c r="F362" s="24">
        <v>757</v>
      </c>
      <c r="G362" s="24">
        <v>764</v>
      </c>
      <c r="H362" s="24">
        <v>747</v>
      </c>
      <c r="I362" s="24">
        <v>761</v>
      </c>
      <c r="J362" s="24">
        <v>760</v>
      </c>
      <c r="K362" s="24">
        <v>773</v>
      </c>
      <c r="L362" s="24">
        <v>772</v>
      </c>
      <c r="M362" s="24">
        <f>'[3]Rolling 12 Mos Total Volunteers'!$M$18</f>
        <v>754</v>
      </c>
      <c r="N362" s="52">
        <f>M362-B362</f>
        <v>-10</v>
      </c>
      <c r="O362" s="16">
        <f>+N362/$B362</f>
        <v>-1.3089005235602094E-2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17</v>
      </c>
      <c r="C364" s="24">
        <v>13</v>
      </c>
      <c r="D364" s="24">
        <v>7</v>
      </c>
      <c r="E364" s="24">
        <v>21</v>
      </c>
      <c r="F364" s="24">
        <v>13</v>
      </c>
      <c r="G364" s="24">
        <v>9</v>
      </c>
      <c r="H364" s="24">
        <v>4</v>
      </c>
      <c r="I364" s="24">
        <v>23</v>
      </c>
      <c r="J364" s="24">
        <v>16</v>
      </c>
      <c r="K364" s="24">
        <v>12</v>
      </c>
      <c r="L364" s="24">
        <v>19</v>
      </c>
      <c r="M364" s="24">
        <f>'[21]15th Circuit 06.18'!$H$19</f>
        <v>10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1</v>
      </c>
      <c r="C365" s="24">
        <v>0</v>
      </c>
      <c r="D365" s="24">
        <v>0</v>
      </c>
      <c r="E365" s="24">
        <v>0</v>
      </c>
      <c r="F365" s="24">
        <v>0</v>
      </c>
      <c r="G365" s="24">
        <v>1</v>
      </c>
      <c r="H365" s="24">
        <v>16</v>
      </c>
      <c r="I365" s="24">
        <v>15</v>
      </c>
      <c r="J365" s="24">
        <v>14</v>
      </c>
      <c r="K365" s="24">
        <v>12</v>
      </c>
      <c r="L365" s="24">
        <v>13</v>
      </c>
      <c r="M365" s="24">
        <f>'[21]15th Circuit 06.18'!$H$20</f>
        <v>14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1.5551839464882944</v>
      </c>
      <c r="C366" s="26">
        <v>1.5845648604269293</v>
      </c>
      <c r="D366" s="26">
        <v>1.6409836065573771</v>
      </c>
      <c r="E366" s="26">
        <v>1.670926517571885</v>
      </c>
      <c r="F366" s="26">
        <v>1.6261980830670926</v>
      </c>
      <c r="G366" s="26">
        <v>1.5788643533123028</v>
      </c>
      <c r="H366" s="26">
        <v>1.5569620253164558</v>
      </c>
      <c r="I366" s="26">
        <v>1.5624012638230649</v>
      </c>
      <c r="J366" s="26">
        <v>1.5741626794258374</v>
      </c>
      <c r="K366" s="26">
        <v>1.6251993620414673</v>
      </c>
      <c r="L366" s="26">
        <v>1.6293375394321767</v>
      </c>
      <c r="M366" s="26">
        <f t="shared" ref="M366" si="114">+M358/M353</f>
        <v>1.6074918566775245</v>
      </c>
      <c r="N366" s="26"/>
      <c r="O366" s="16"/>
      <c r="P366" s="33"/>
      <c r="Q366" s="32">
        <f>SUM(B365:M365)/12</f>
        <v>7.166666666666667</v>
      </c>
      <c r="R366" s="54">
        <f>[4]Sheet1!$O$17</f>
        <v>0.80080321285140565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5"/>
      <c r="M367" s="25"/>
      <c r="R367" s="16"/>
    </row>
    <row r="368" spans="1:18" ht="45" x14ac:dyDescent="0.25">
      <c r="A368" s="7" t="s">
        <v>22</v>
      </c>
      <c r="B368" s="4" t="s">
        <v>59</v>
      </c>
      <c r="C368" s="4" t="s">
        <v>60</v>
      </c>
      <c r="D368" s="4" t="s">
        <v>61</v>
      </c>
      <c r="E368" s="4" t="s">
        <v>63</v>
      </c>
      <c r="F368" s="4" t="s">
        <v>64</v>
      </c>
      <c r="G368" s="4" t="s">
        <v>65</v>
      </c>
      <c r="H368" s="4" t="s">
        <v>66</v>
      </c>
      <c r="I368" s="4" t="s">
        <v>67</v>
      </c>
      <c r="J368" s="4" t="s">
        <v>67</v>
      </c>
      <c r="K368" s="4" t="s">
        <v>69</v>
      </c>
      <c r="L368" s="76" t="s">
        <v>70</v>
      </c>
      <c r="M368" s="76" t="s">
        <v>72</v>
      </c>
      <c r="N368" s="63" t="s">
        <v>52</v>
      </c>
      <c r="O368" s="64" t="s">
        <v>53</v>
      </c>
      <c r="P368" s="15"/>
      <c r="Q368" s="15" t="s">
        <v>36</v>
      </c>
      <c r="R368" s="93" t="s">
        <v>62</v>
      </c>
    </row>
    <row r="369" spans="1:18" ht="15" customHeight="1" x14ac:dyDescent="0.25">
      <c r="A369" s="2" t="s">
        <v>0</v>
      </c>
      <c r="B369" s="24">
        <v>46</v>
      </c>
      <c r="C369" s="24">
        <v>49</v>
      </c>
      <c r="D369" s="24">
        <v>50</v>
      </c>
      <c r="E369" s="24">
        <v>51</v>
      </c>
      <c r="F369" s="24">
        <v>52</v>
      </c>
      <c r="G369" s="24">
        <v>53</v>
      </c>
      <c r="H369" s="24">
        <v>55</v>
      </c>
      <c r="I369" s="24">
        <v>48</v>
      </c>
      <c r="J369" s="24">
        <v>48</v>
      </c>
      <c r="K369" s="24">
        <v>46</v>
      </c>
      <c r="L369" s="24">
        <v>43</v>
      </c>
      <c r="M369" s="24">
        <f>'[22]16th Circuit 06.18'!$H$16</f>
        <v>42</v>
      </c>
      <c r="N369" s="24">
        <f t="shared" ref="N369:N377" si="115">M369-B369</f>
        <v>-4</v>
      </c>
      <c r="O369" s="16">
        <f t="shared" ref="O369:O377" si="116">+N369/$B369</f>
        <v>-8.6956521739130432E-2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39</v>
      </c>
      <c r="C370" s="24">
        <v>36</v>
      </c>
      <c r="D370" s="24">
        <v>34</v>
      </c>
      <c r="E370" s="24">
        <v>31</v>
      </c>
      <c r="F370" s="24">
        <v>32</v>
      </c>
      <c r="G370" s="24">
        <v>32</v>
      </c>
      <c r="H370" s="24">
        <v>30</v>
      </c>
      <c r="I370" s="24">
        <v>36</v>
      </c>
      <c r="J370" s="24">
        <v>36</v>
      </c>
      <c r="K370" s="24">
        <v>38</v>
      </c>
      <c r="L370" s="24">
        <v>40</v>
      </c>
      <c r="M370" s="24">
        <f>'[22]16th Circuit 06.18'!$G$17</f>
        <v>41</v>
      </c>
      <c r="N370" s="24">
        <f t="shared" si="115"/>
        <v>2</v>
      </c>
      <c r="O370" s="16">
        <f t="shared" si="116"/>
        <v>5.128205128205128E-2</v>
      </c>
      <c r="P370" s="33"/>
      <c r="Q370" s="33">
        <f>1-M370/M371</f>
        <v>0.50602409638554224</v>
      </c>
      <c r="R370" s="52">
        <v>85</v>
      </c>
    </row>
    <row r="371" spans="1:18" ht="15" customHeight="1" x14ac:dyDescent="0.25">
      <c r="A371" s="2" t="s">
        <v>34</v>
      </c>
      <c r="B371" s="29">
        <v>85</v>
      </c>
      <c r="C371" s="29">
        <v>85</v>
      </c>
      <c r="D371" s="29">
        <v>84</v>
      </c>
      <c r="E371" s="29">
        <v>82</v>
      </c>
      <c r="F371" s="29">
        <v>84</v>
      </c>
      <c r="G371" s="29">
        <v>85</v>
      </c>
      <c r="H371" s="29">
        <v>85</v>
      </c>
      <c r="I371" s="29">
        <v>84</v>
      </c>
      <c r="J371" s="29">
        <v>84</v>
      </c>
      <c r="K371" s="29">
        <v>84</v>
      </c>
      <c r="L371" s="29">
        <v>83</v>
      </c>
      <c r="M371" s="29">
        <f t="shared" ref="M371" si="117">SUM(M369:M370)</f>
        <v>83</v>
      </c>
      <c r="N371" s="24">
        <f t="shared" si="115"/>
        <v>-2</v>
      </c>
      <c r="O371" s="16">
        <f t="shared" si="116"/>
        <v>-2.3529411764705882E-2</v>
      </c>
      <c r="P371" s="33"/>
      <c r="Q371" s="34"/>
      <c r="R371" s="35"/>
    </row>
    <row r="372" spans="1:18" ht="15" customHeight="1" x14ac:dyDescent="0.25">
      <c r="A372" s="2" t="s">
        <v>56</v>
      </c>
      <c r="B372" s="29">
        <v>20</v>
      </c>
      <c r="C372" s="29">
        <v>21</v>
      </c>
      <c r="D372" s="29">
        <v>23</v>
      </c>
      <c r="E372" s="29">
        <v>21</v>
      </c>
      <c r="F372" s="29">
        <v>23</v>
      </c>
      <c r="G372" s="29">
        <v>25</v>
      </c>
      <c r="H372" s="29">
        <v>25</v>
      </c>
      <c r="I372" s="29">
        <v>24</v>
      </c>
      <c r="J372" s="29">
        <v>23</v>
      </c>
      <c r="K372" s="29">
        <v>24</v>
      </c>
      <c r="L372" s="29">
        <v>26</v>
      </c>
      <c r="M372" s="29">
        <f>'[2]6+ Months Inactive by County'!$G$27</f>
        <v>25</v>
      </c>
      <c r="N372" s="24">
        <f t="shared" si="115"/>
        <v>5</v>
      </c>
      <c r="O372" s="16">
        <f t="shared" si="116"/>
        <v>0.25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23</v>
      </c>
      <c r="C373" s="24">
        <v>23</v>
      </c>
      <c r="D373" s="24">
        <v>23</v>
      </c>
      <c r="E373" s="24">
        <v>27</v>
      </c>
      <c r="F373" s="24">
        <v>27</v>
      </c>
      <c r="G373" s="24">
        <v>27</v>
      </c>
      <c r="H373" s="24">
        <v>27</v>
      </c>
      <c r="I373" s="24">
        <v>27</v>
      </c>
      <c r="J373" s="24">
        <v>27</v>
      </c>
      <c r="K373" s="24">
        <v>27</v>
      </c>
      <c r="L373" s="24">
        <v>27</v>
      </c>
      <c r="M373" s="24">
        <f>'[22]16th Circuit 06.18'!$H$18</f>
        <v>26</v>
      </c>
      <c r="N373" s="24">
        <f t="shared" si="115"/>
        <v>3</v>
      </c>
      <c r="O373" s="16">
        <f t="shared" si="116"/>
        <v>0.13043478260869565</v>
      </c>
      <c r="P373" s="33"/>
    </row>
    <row r="374" spans="1:18" ht="15" customHeight="1" x14ac:dyDescent="0.25">
      <c r="A374" s="2" t="s">
        <v>29</v>
      </c>
      <c r="B374" s="24">
        <v>108</v>
      </c>
      <c r="C374" s="24">
        <v>108</v>
      </c>
      <c r="D374" s="24">
        <v>107</v>
      </c>
      <c r="E374" s="24">
        <v>109</v>
      </c>
      <c r="F374" s="24">
        <v>111</v>
      </c>
      <c r="G374" s="24">
        <v>112</v>
      </c>
      <c r="H374" s="24">
        <v>112</v>
      </c>
      <c r="I374" s="24">
        <v>111</v>
      </c>
      <c r="J374" s="24">
        <v>111</v>
      </c>
      <c r="K374" s="24">
        <v>111</v>
      </c>
      <c r="L374" s="24">
        <v>110</v>
      </c>
      <c r="M374" s="24">
        <f>M369+M370+M373</f>
        <v>109</v>
      </c>
      <c r="N374" s="24">
        <f t="shared" si="115"/>
        <v>1</v>
      </c>
      <c r="O374" s="16">
        <f t="shared" si="116"/>
        <v>9.2592592592592587E-3</v>
      </c>
      <c r="P374" s="33"/>
    </row>
    <row r="375" spans="1:18" ht="15" customHeight="1" x14ac:dyDescent="0.25">
      <c r="A375" s="2" t="s">
        <v>47</v>
      </c>
      <c r="B375" s="24">
        <v>57</v>
      </c>
      <c r="C375" s="24">
        <v>61</v>
      </c>
      <c r="D375" s="24">
        <v>64</v>
      </c>
      <c r="E375" s="24">
        <v>61</v>
      </c>
      <c r="F375" s="24">
        <v>47</v>
      </c>
      <c r="G375" s="24">
        <v>52</v>
      </c>
      <c r="H375" s="24">
        <v>50</v>
      </c>
      <c r="I375" s="24">
        <v>54</v>
      </c>
      <c r="J375" s="24">
        <v>58</v>
      </c>
      <c r="K375" s="24">
        <v>53</v>
      </c>
      <c r="L375" s="24">
        <v>51</v>
      </c>
      <c r="M375" s="24">
        <f>'[22]16th Circuit 06.18'!$B$9</f>
        <v>51</v>
      </c>
      <c r="N375" s="24">
        <f t="shared" si="115"/>
        <v>-6</v>
      </c>
      <c r="O375" s="16">
        <f t="shared" si="116"/>
        <v>-0.10526315789473684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82</v>
      </c>
      <c r="C376" s="24">
        <v>81</v>
      </c>
      <c r="D376" s="24">
        <v>80</v>
      </c>
      <c r="E376" s="24">
        <v>81</v>
      </c>
      <c r="F376" s="24">
        <v>86</v>
      </c>
      <c r="G376" s="24">
        <v>82</v>
      </c>
      <c r="H376" s="24">
        <v>76</v>
      </c>
      <c r="I376" s="24">
        <v>76</v>
      </c>
      <c r="J376" s="24">
        <v>74</v>
      </c>
      <c r="K376" s="24">
        <v>69</v>
      </c>
      <c r="L376" s="24">
        <v>67</v>
      </c>
      <c r="M376" s="24">
        <f>'[22]16th Circuit 06.18'!$B$16</f>
        <v>64</v>
      </c>
      <c r="N376" s="24">
        <f t="shared" si="115"/>
        <v>-18</v>
      </c>
      <c r="O376" s="16">
        <f t="shared" si="116"/>
        <v>-0.21951219512195122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139</v>
      </c>
      <c r="C377" s="24">
        <v>142</v>
      </c>
      <c r="D377" s="24">
        <v>144</v>
      </c>
      <c r="E377" s="24">
        <v>142</v>
      </c>
      <c r="F377" s="24">
        <v>133</v>
      </c>
      <c r="G377" s="24">
        <v>134</v>
      </c>
      <c r="H377" s="24">
        <v>126</v>
      </c>
      <c r="I377" s="24">
        <v>130</v>
      </c>
      <c r="J377" s="24">
        <v>132</v>
      </c>
      <c r="K377" s="24">
        <v>122</v>
      </c>
      <c r="L377" s="24">
        <v>118</v>
      </c>
      <c r="M377" s="24">
        <f t="shared" ref="M377" si="118">SUM(M375:M376)</f>
        <v>115</v>
      </c>
      <c r="N377" s="24">
        <f t="shared" si="115"/>
        <v>-24</v>
      </c>
      <c r="O377" s="16">
        <f t="shared" si="116"/>
        <v>-0.17266187050359713</v>
      </c>
      <c r="P377" s="33"/>
      <c r="Q377" s="32">
        <f>SUM(B382:M382)/12</f>
        <v>0.83333333333333337</v>
      </c>
      <c r="R377" s="33">
        <f>M371/R370</f>
        <v>0.97647058823529409</v>
      </c>
    </row>
    <row r="378" spans="1:18" ht="15" customHeight="1" x14ac:dyDescent="0.25">
      <c r="A378" s="70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2"/>
      <c r="M378" s="72"/>
      <c r="N378" s="72"/>
      <c r="O378" s="72"/>
      <c r="R378" s="21"/>
    </row>
    <row r="379" spans="1:18" ht="15" customHeight="1" x14ac:dyDescent="0.25">
      <c r="A379" s="2" t="s">
        <v>54</v>
      </c>
      <c r="B379" s="24">
        <v>237</v>
      </c>
      <c r="C379" s="24">
        <v>230</v>
      </c>
      <c r="D379" s="24">
        <v>225</v>
      </c>
      <c r="E379" s="24">
        <v>221</v>
      </c>
      <c r="F379" s="24">
        <v>215</v>
      </c>
      <c r="G379" s="24">
        <v>211</v>
      </c>
      <c r="H379" s="24">
        <v>215</v>
      </c>
      <c r="I379" s="24">
        <v>217</v>
      </c>
      <c r="J379" s="24">
        <v>221</v>
      </c>
      <c r="K379" s="24">
        <v>222</v>
      </c>
      <c r="L379" s="24">
        <v>209</v>
      </c>
      <c r="M379" s="24">
        <f>'[3]Rolling 12 Mos Total Children'!$M$19</f>
        <v>200</v>
      </c>
      <c r="N379" s="24">
        <f>M379-B379</f>
        <v>-37</v>
      </c>
      <c r="O379" s="16">
        <f>+N379/$B379</f>
        <v>-0.15611814345991562</v>
      </c>
      <c r="R379" s="21"/>
    </row>
    <row r="380" spans="1:18" ht="15" customHeight="1" x14ac:dyDescent="0.25">
      <c r="A380" s="2" t="s">
        <v>55</v>
      </c>
      <c r="B380" s="24">
        <v>128</v>
      </c>
      <c r="C380" s="24">
        <v>127</v>
      </c>
      <c r="D380" s="24">
        <v>127</v>
      </c>
      <c r="E380" s="24">
        <v>127</v>
      </c>
      <c r="F380" s="24">
        <v>129</v>
      </c>
      <c r="G380" s="24">
        <v>132</v>
      </c>
      <c r="H380" s="24">
        <v>131</v>
      </c>
      <c r="I380" s="24">
        <v>127</v>
      </c>
      <c r="J380" s="24">
        <v>122</v>
      </c>
      <c r="K380" s="24">
        <v>122</v>
      </c>
      <c r="L380" s="24">
        <v>120</v>
      </c>
      <c r="M380" s="24">
        <f>'[3]Rolling 12 Mos Total Volunteers'!$M$19</f>
        <v>116</v>
      </c>
      <c r="N380" s="52">
        <f>M380-B380</f>
        <v>-12</v>
      </c>
      <c r="O380" s="16">
        <f>+N380/$B380</f>
        <v>-9.375E-2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4</v>
      </c>
      <c r="C382" s="24">
        <v>0</v>
      </c>
      <c r="D382" s="24">
        <v>0</v>
      </c>
      <c r="E382" s="24">
        <v>1</v>
      </c>
      <c r="F382" s="24">
        <v>2</v>
      </c>
      <c r="G382" s="24">
        <v>3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f>'[22]16th Circuit 06.18'!$H$19</f>
        <v>0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0</v>
      </c>
      <c r="C383" s="24">
        <v>1</v>
      </c>
      <c r="D383" s="24">
        <v>0</v>
      </c>
      <c r="E383" s="24">
        <v>1</v>
      </c>
      <c r="F383" s="24">
        <v>2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f>'[22]16th Circuit 06.18'!$H$20</f>
        <v>2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0.96470588235294119</v>
      </c>
      <c r="C384" s="26">
        <v>0.95294117647058818</v>
      </c>
      <c r="D384" s="26">
        <v>0.95238095238095233</v>
      </c>
      <c r="E384" s="26">
        <v>0.98780487804878048</v>
      </c>
      <c r="F384" s="26">
        <v>1.0238095238095237</v>
      </c>
      <c r="G384" s="26">
        <v>0.96470588235294119</v>
      </c>
      <c r="H384" s="26">
        <v>0.89411764705882357</v>
      </c>
      <c r="I384" s="26">
        <v>0.90476190476190477</v>
      </c>
      <c r="J384" s="26">
        <v>0.88095238095238093</v>
      </c>
      <c r="K384" s="26">
        <v>0.8214285714285714</v>
      </c>
      <c r="L384" s="26">
        <v>0.80722891566265065</v>
      </c>
      <c r="M384" s="26">
        <f t="shared" ref="M384" si="119">+M376/M371</f>
        <v>0.77108433734939763</v>
      </c>
      <c r="N384" s="26"/>
      <c r="O384" s="16"/>
      <c r="P384" s="33"/>
      <c r="Q384" s="32">
        <f>SUM(B383:M383)/12</f>
        <v>0.5</v>
      </c>
      <c r="R384" s="54">
        <f>[4]Sheet1!$O$18</f>
        <v>0.91666666666666663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5"/>
      <c r="M385" s="25"/>
      <c r="R385" s="16"/>
    </row>
    <row r="386" spans="1:18" ht="45" x14ac:dyDescent="0.25">
      <c r="A386" s="7" t="s">
        <v>13</v>
      </c>
      <c r="B386" s="4" t="s">
        <v>59</v>
      </c>
      <c r="C386" s="4" t="s">
        <v>60</v>
      </c>
      <c r="D386" s="4" t="s">
        <v>61</v>
      </c>
      <c r="E386" s="4" t="s">
        <v>63</v>
      </c>
      <c r="F386" s="4" t="s">
        <v>64</v>
      </c>
      <c r="G386" s="4" t="s">
        <v>65</v>
      </c>
      <c r="H386" s="4" t="s">
        <v>66</v>
      </c>
      <c r="I386" s="4" t="s">
        <v>67</v>
      </c>
      <c r="J386" s="4" t="s">
        <v>68</v>
      </c>
      <c r="K386" s="4" t="s">
        <v>69</v>
      </c>
      <c r="L386" s="76" t="s">
        <v>70</v>
      </c>
      <c r="M386" s="76" t="s">
        <v>72</v>
      </c>
      <c r="N386" s="63" t="s">
        <v>52</v>
      </c>
      <c r="O386" s="64" t="s">
        <v>53</v>
      </c>
      <c r="P386" s="15"/>
      <c r="Q386" s="15" t="s">
        <v>36</v>
      </c>
      <c r="R386" s="93" t="s">
        <v>62</v>
      </c>
    </row>
    <row r="387" spans="1:18" ht="15" customHeight="1" x14ac:dyDescent="0.25">
      <c r="A387" s="2" t="s">
        <v>0</v>
      </c>
      <c r="B387" s="24">
        <v>517</v>
      </c>
      <c r="C387" s="24">
        <v>534</v>
      </c>
      <c r="D387" s="24">
        <v>513</v>
      </c>
      <c r="E387" s="24">
        <v>520</v>
      </c>
      <c r="F387" s="24">
        <v>522</v>
      </c>
      <c r="G387" s="24">
        <v>520</v>
      </c>
      <c r="H387" s="24">
        <v>522</v>
      </c>
      <c r="I387" s="24">
        <v>522</v>
      </c>
      <c r="J387" s="24">
        <v>532</v>
      </c>
      <c r="K387" s="24">
        <v>531</v>
      </c>
      <c r="L387" s="24">
        <v>540</v>
      </c>
      <c r="M387" s="24">
        <f>'[23]17th Circuit 06.18'!$H$16</f>
        <v>534</v>
      </c>
      <c r="N387" s="24">
        <f t="shared" ref="N387:N395" si="120">M387-B387</f>
        <v>17</v>
      </c>
      <c r="O387" s="16">
        <f t="shared" ref="O387:O395" si="121">+N387/$B387</f>
        <v>3.2882011605415859E-2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276</v>
      </c>
      <c r="C388" s="24">
        <v>254</v>
      </c>
      <c r="D388" s="24">
        <v>265</v>
      </c>
      <c r="E388" s="24">
        <v>275</v>
      </c>
      <c r="F388" s="24">
        <v>271</v>
      </c>
      <c r="G388" s="24">
        <v>266</v>
      </c>
      <c r="H388" s="24">
        <v>270</v>
      </c>
      <c r="I388" s="24">
        <v>266</v>
      </c>
      <c r="J388" s="24">
        <v>262</v>
      </c>
      <c r="K388" s="24">
        <v>258</v>
      </c>
      <c r="L388" s="24">
        <v>250</v>
      </c>
      <c r="M388" s="24">
        <f>'[23]17th Circuit 06.18'!$G$17</f>
        <v>263</v>
      </c>
      <c r="N388" s="24">
        <f t="shared" si="120"/>
        <v>-13</v>
      </c>
      <c r="O388" s="16">
        <f t="shared" si="121"/>
        <v>-4.710144927536232E-2</v>
      </c>
      <c r="P388" s="33"/>
      <c r="Q388" s="33">
        <f>1-M388/M389</f>
        <v>0.67001254705144286</v>
      </c>
      <c r="R388" s="52">
        <v>850</v>
      </c>
    </row>
    <row r="389" spans="1:18" ht="15" customHeight="1" x14ac:dyDescent="0.25">
      <c r="A389" s="2" t="s">
        <v>34</v>
      </c>
      <c r="B389" s="29">
        <v>793</v>
      </c>
      <c r="C389" s="29">
        <v>788</v>
      </c>
      <c r="D389" s="29">
        <v>778</v>
      </c>
      <c r="E389" s="29">
        <v>795</v>
      </c>
      <c r="F389" s="29">
        <v>793</v>
      </c>
      <c r="G389" s="29">
        <v>786</v>
      </c>
      <c r="H389" s="29">
        <v>792</v>
      </c>
      <c r="I389" s="29">
        <v>788</v>
      </c>
      <c r="J389" s="29">
        <v>794</v>
      </c>
      <c r="K389" s="29">
        <v>789</v>
      </c>
      <c r="L389" s="29">
        <v>790</v>
      </c>
      <c r="M389" s="29">
        <f t="shared" ref="M389" si="122">SUM(M387:M388)</f>
        <v>797</v>
      </c>
      <c r="N389" s="24">
        <f t="shared" si="120"/>
        <v>4</v>
      </c>
      <c r="O389" s="16">
        <f t="shared" si="121"/>
        <v>5.0441361916771753E-3</v>
      </c>
      <c r="P389" s="33"/>
      <c r="Q389" s="34"/>
      <c r="R389" s="35"/>
    </row>
    <row r="390" spans="1:18" ht="15" customHeight="1" x14ac:dyDescent="0.25">
      <c r="A390" s="2" t="s">
        <v>56</v>
      </c>
      <c r="B390" s="29">
        <v>104</v>
      </c>
      <c r="C390" s="29">
        <v>121</v>
      </c>
      <c r="D390" s="29">
        <v>133</v>
      </c>
      <c r="E390" s="29">
        <v>143</v>
      </c>
      <c r="F390" s="29">
        <v>162</v>
      </c>
      <c r="G390" s="29">
        <v>165</v>
      </c>
      <c r="H390" s="29">
        <v>161</v>
      </c>
      <c r="I390" s="29">
        <v>162</v>
      </c>
      <c r="J390" s="29">
        <v>150</v>
      </c>
      <c r="K390" s="29">
        <v>150</v>
      </c>
      <c r="L390" s="29">
        <v>158</v>
      </c>
      <c r="M390" s="29">
        <f>'[2]6+ Months Inactive by County'!$G$29</f>
        <v>160</v>
      </c>
      <c r="N390" s="24">
        <f t="shared" si="120"/>
        <v>56</v>
      </c>
      <c r="O390" s="16">
        <f t="shared" si="121"/>
        <v>0.53846153846153844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58</v>
      </c>
      <c r="C391" s="24">
        <v>58</v>
      </c>
      <c r="D391" s="24">
        <v>57</v>
      </c>
      <c r="E391" s="24">
        <v>58</v>
      </c>
      <c r="F391" s="24">
        <v>57</v>
      </c>
      <c r="G391" s="24">
        <v>58</v>
      </c>
      <c r="H391" s="24">
        <v>58</v>
      </c>
      <c r="I391" s="24">
        <v>58</v>
      </c>
      <c r="J391" s="24">
        <v>58</v>
      </c>
      <c r="K391" s="24">
        <v>58</v>
      </c>
      <c r="L391" s="24">
        <v>58</v>
      </c>
      <c r="M391" s="24">
        <f>'[23]17th Circuit 06.18'!$H$18</f>
        <v>58</v>
      </c>
      <c r="N391" s="24">
        <f t="shared" si="120"/>
        <v>0</v>
      </c>
      <c r="O391" s="16">
        <f t="shared" si="121"/>
        <v>0</v>
      </c>
      <c r="P391" s="33"/>
    </row>
    <row r="392" spans="1:18" ht="15" customHeight="1" x14ac:dyDescent="0.25">
      <c r="A392" s="2" t="s">
        <v>29</v>
      </c>
      <c r="B392" s="24">
        <v>851</v>
      </c>
      <c r="C392" s="24">
        <v>846</v>
      </c>
      <c r="D392" s="24">
        <v>835</v>
      </c>
      <c r="E392" s="24">
        <v>853</v>
      </c>
      <c r="F392" s="24">
        <v>850</v>
      </c>
      <c r="G392" s="24">
        <v>844</v>
      </c>
      <c r="H392" s="24">
        <v>850</v>
      </c>
      <c r="I392" s="24">
        <v>846</v>
      </c>
      <c r="J392" s="24">
        <v>852</v>
      </c>
      <c r="K392" s="24">
        <v>847</v>
      </c>
      <c r="L392" s="24">
        <v>848</v>
      </c>
      <c r="M392" s="24">
        <f>M387+M388+M391</f>
        <v>855</v>
      </c>
      <c r="N392" s="24">
        <f t="shared" si="120"/>
        <v>4</v>
      </c>
      <c r="O392" s="16">
        <f t="shared" si="121"/>
        <v>4.7003525264394828E-3</v>
      </c>
      <c r="P392" s="33"/>
    </row>
    <row r="393" spans="1:18" ht="15" customHeight="1" x14ac:dyDescent="0.25">
      <c r="A393" s="2" t="s">
        <v>47</v>
      </c>
      <c r="B393" s="24">
        <v>1327</v>
      </c>
      <c r="C393" s="24">
        <v>1292</v>
      </c>
      <c r="D393" s="24">
        <v>1310</v>
      </c>
      <c r="E393" s="24">
        <v>1275</v>
      </c>
      <c r="F393" s="24">
        <v>1252</v>
      </c>
      <c r="G393" s="24">
        <v>1292</v>
      </c>
      <c r="H393" s="24">
        <v>1242</v>
      </c>
      <c r="I393" s="24">
        <v>1209</v>
      </c>
      <c r="J393" s="24">
        <v>1201</v>
      </c>
      <c r="K393" s="24">
        <v>1183</v>
      </c>
      <c r="L393" s="24">
        <v>1232</v>
      </c>
      <c r="M393" s="24">
        <f>'[23]17th Circuit 06.18'!$B$9</f>
        <v>1251</v>
      </c>
      <c r="N393" s="24">
        <f t="shared" si="120"/>
        <v>-76</v>
      </c>
      <c r="O393" s="16">
        <f t="shared" si="121"/>
        <v>-5.727204220045215E-2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1234</v>
      </c>
      <c r="C394" s="24">
        <v>1321</v>
      </c>
      <c r="D394" s="24">
        <v>1271</v>
      </c>
      <c r="E394" s="24">
        <v>1297</v>
      </c>
      <c r="F394" s="24">
        <v>1285</v>
      </c>
      <c r="G394" s="24">
        <v>1259</v>
      </c>
      <c r="H394" s="24">
        <v>1268</v>
      </c>
      <c r="I394" s="24">
        <v>1304</v>
      </c>
      <c r="J394" s="24">
        <v>1297</v>
      </c>
      <c r="K394" s="24">
        <v>1296</v>
      </c>
      <c r="L394" s="24">
        <v>1347</v>
      </c>
      <c r="M394" s="24">
        <f>'[23]17th Circuit 06.18'!$B$16</f>
        <v>1308</v>
      </c>
      <c r="N394" s="24">
        <f t="shared" si="120"/>
        <v>74</v>
      </c>
      <c r="O394" s="16">
        <f t="shared" si="121"/>
        <v>5.9967585089141004E-2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2561</v>
      </c>
      <c r="C395" s="24">
        <v>2613</v>
      </c>
      <c r="D395" s="24">
        <v>2581</v>
      </c>
      <c r="E395" s="24">
        <v>2572</v>
      </c>
      <c r="F395" s="24">
        <v>2537</v>
      </c>
      <c r="G395" s="24">
        <v>2551</v>
      </c>
      <c r="H395" s="24">
        <v>2510</v>
      </c>
      <c r="I395" s="24">
        <v>2513</v>
      </c>
      <c r="J395" s="24">
        <v>2498</v>
      </c>
      <c r="K395" s="24">
        <v>2479</v>
      </c>
      <c r="L395" s="24">
        <v>2579</v>
      </c>
      <c r="M395" s="24">
        <f t="shared" ref="M395" si="123">SUM(M393:M394)</f>
        <v>2559</v>
      </c>
      <c r="N395" s="24">
        <f t="shared" si="120"/>
        <v>-2</v>
      </c>
      <c r="O395" s="16">
        <f t="shared" si="121"/>
        <v>-7.8094494338149163E-4</v>
      </c>
      <c r="P395" s="33"/>
      <c r="Q395" s="32">
        <f>SUM(B400:M400)/12</f>
        <v>16.583333333333332</v>
      </c>
      <c r="R395" s="33">
        <f>M389/R388</f>
        <v>0.93764705882352939</v>
      </c>
    </row>
    <row r="396" spans="1:18" ht="15" customHeight="1" x14ac:dyDescent="0.25">
      <c r="A396" s="70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2"/>
      <c r="M396" s="72"/>
      <c r="N396" s="72"/>
      <c r="O396" s="72"/>
      <c r="R396" s="21"/>
    </row>
    <row r="397" spans="1:18" ht="15" customHeight="1" x14ac:dyDescent="0.25">
      <c r="A397" s="2" t="s">
        <v>54</v>
      </c>
      <c r="B397" s="24">
        <v>4204</v>
      </c>
      <c r="C397" s="24">
        <v>4151</v>
      </c>
      <c r="D397" s="24">
        <v>4095</v>
      </c>
      <c r="E397" s="24">
        <v>4098</v>
      </c>
      <c r="F397" s="24">
        <v>4087</v>
      </c>
      <c r="G397" s="24">
        <v>4095</v>
      </c>
      <c r="H397" s="24">
        <v>4148</v>
      </c>
      <c r="I397" s="24">
        <v>4155</v>
      </c>
      <c r="J397" s="24">
        <v>4120</v>
      </c>
      <c r="K397" s="24">
        <v>4117</v>
      </c>
      <c r="L397" s="24">
        <v>4099</v>
      </c>
      <c r="M397" s="24">
        <f>'[3]Rolling 12 Mos Total Children'!$M$20</f>
        <v>4049</v>
      </c>
      <c r="N397" s="24">
        <f>M397-B397</f>
        <v>-155</v>
      </c>
      <c r="O397" s="16">
        <f>+N397/$B397</f>
        <v>-3.6869647954329211E-2</v>
      </c>
      <c r="R397" s="21"/>
    </row>
    <row r="398" spans="1:18" ht="15" customHeight="1" x14ac:dyDescent="0.25">
      <c r="A398" s="2" t="s">
        <v>55</v>
      </c>
      <c r="B398" s="24">
        <v>1004</v>
      </c>
      <c r="C398" s="24">
        <v>1001</v>
      </c>
      <c r="D398" s="24">
        <v>988</v>
      </c>
      <c r="E398" s="24">
        <v>991</v>
      </c>
      <c r="F398" s="24">
        <v>1005</v>
      </c>
      <c r="G398" s="24">
        <v>993</v>
      </c>
      <c r="H398" s="24">
        <v>995</v>
      </c>
      <c r="I398" s="24">
        <v>997</v>
      </c>
      <c r="J398" s="24">
        <v>999</v>
      </c>
      <c r="K398" s="24">
        <v>1008</v>
      </c>
      <c r="L398" s="24">
        <v>1011</v>
      </c>
      <c r="M398" s="24">
        <f>'[3]Rolling 12 Mos Total Volunteers'!$M$20</f>
        <v>1016</v>
      </c>
      <c r="N398" s="52">
        <f>M398-B398</f>
        <v>12</v>
      </c>
      <c r="O398" s="16">
        <f>+N398/$B398</f>
        <v>1.1952191235059761E-2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23</v>
      </c>
      <c r="C400" s="24">
        <v>17</v>
      </c>
      <c r="D400" s="24">
        <v>3</v>
      </c>
      <c r="E400" s="24">
        <v>20</v>
      </c>
      <c r="F400" s="24">
        <v>20</v>
      </c>
      <c r="G400" s="24">
        <v>14</v>
      </c>
      <c r="H400" s="24">
        <v>19</v>
      </c>
      <c r="I400" s="24">
        <v>13</v>
      </c>
      <c r="J400" s="24">
        <v>17</v>
      </c>
      <c r="K400" s="24">
        <v>22</v>
      </c>
      <c r="L400" s="24">
        <v>16</v>
      </c>
      <c r="M400" s="24">
        <f>'[23]17th Circuit 06.18'!$H$19</f>
        <v>15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22</v>
      </c>
      <c r="C401" s="24">
        <v>10</v>
      </c>
      <c r="D401" s="24">
        <v>2</v>
      </c>
      <c r="E401" s="24">
        <v>21</v>
      </c>
      <c r="F401" s="24">
        <v>15</v>
      </c>
      <c r="G401" s="24">
        <v>8</v>
      </c>
      <c r="H401" s="24">
        <v>17</v>
      </c>
      <c r="I401" s="24">
        <v>10</v>
      </c>
      <c r="J401" s="24">
        <v>27</v>
      </c>
      <c r="K401" s="24">
        <v>15</v>
      </c>
      <c r="L401" s="24">
        <v>8</v>
      </c>
      <c r="M401" s="24">
        <f>'[23]17th Circuit 06.18'!$H$20</f>
        <v>10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1.5561160151324085</v>
      </c>
      <c r="C402" s="26">
        <v>1.6763959390862944</v>
      </c>
      <c r="D402" s="26">
        <v>1.6336760925449871</v>
      </c>
      <c r="E402" s="26">
        <v>1.6314465408805032</v>
      </c>
      <c r="F402" s="26">
        <v>1.6204287515762925</v>
      </c>
      <c r="G402" s="26">
        <v>1.6017811704834606</v>
      </c>
      <c r="H402" s="26">
        <v>1.601010101010101</v>
      </c>
      <c r="I402" s="26">
        <v>1.6548223350253808</v>
      </c>
      <c r="J402" s="26">
        <v>1.6335012594458438</v>
      </c>
      <c r="K402" s="26">
        <v>1.6425855513307985</v>
      </c>
      <c r="L402" s="26">
        <v>1.7050632911392405</v>
      </c>
      <c r="M402" s="26">
        <f t="shared" ref="M402" si="124">+M394/M389</f>
        <v>1.6411543287327479</v>
      </c>
      <c r="N402" s="26"/>
      <c r="O402" s="16"/>
      <c r="P402" s="33"/>
      <c r="Q402" s="32">
        <f>SUM(B401:M401)/12</f>
        <v>13.75</v>
      </c>
      <c r="R402" s="54">
        <f>[4]Sheet1!$O$19</f>
        <v>0.7836127807655805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5"/>
      <c r="M403" s="25"/>
      <c r="R403" s="16"/>
    </row>
    <row r="404" spans="1:18" ht="45" x14ac:dyDescent="0.25">
      <c r="A404" s="7" t="s">
        <v>15</v>
      </c>
      <c r="B404" s="4" t="s">
        <v>59</v>
      </c>
      <c r="C404" s="4" t="s">
        <v>60</v>
      </c>
      <c r="D404" s="4" t="s">
        <v>61</v>
      </c>
      <c r="E404" s="4" t="s">
        <v>63</v>
      </c>
      <c r="F404" s="4" t="s">
        <v>64</v>
      </c>
      <c r="G404" s="4" t="s">
        <v>65</v>
      </c>
      <c r="H404" s="4" t="s">
        <v>66</v>
      </c>
      <c r="I404" s="4" t="s">
        <v>67</v>
      </c>
      <c r="J404" s="4" t="s">
        <v>68</v>
      </c>
      <c r="K404" s="4" t="s">
        <v>69</v>
      </c>
      <c r="L404" s="76" t="s">
        <v>70</v>
      </c>
      <c r="M404" s="76" t="s">
        <v>72</v>
      </c>
      <c r="N404" s="63" t="s">
        <v>52</v>
      </c>
      <c r="O404" s="64" t="s">
        <v>53</v>
      </c>
      <c r="P404" s="15"/>
      <c r="Q404" s="15" t="s">
        <v>36</v>
      </c>
      <c r="R404" s="93" t="s">
        <v>62</v>
      </c>
    </row>
    <row r="405" spans="1:18" ht="15" customHeight="1" x14ac:dyDescent="0.25">
      <c r="A405" s="2" t="s">
        <v>0</v>
      </c>
      <c r="B405" s="24">
        <v>274</v>
      </c>
      <c r="C405" s="24">
        <v>274</v>
      </c>
      <c r="D405" s="24">
        <v>272</v>
      </c>
      <c r="E405" s="24">
        <v>278</v>
      </c>
      <c r="F405" s="24">
        <v>285</v>
      </c>
      <c r="G405" s="24">
        <v>284</v>
      </c>
      <c r="H405" s="24">
        <v>280</v>
      </c>
      <c r="I405" s="24">
        <v>284</v>
      </c>
      <c r="J405" s="24">
        <v>291</v>
      </c>
      <c r="K405" s="24">
        <v>281</v>
      </c>
      <c r="L405" s="24">
        <v>286</v>
      </c>
      <c r="M405" s="24">
        <f>'[24]19th Circuit Summary 06.18'!$H$16</f>
        <v>289</v>
      </c>
      <c r="N405" s="24">
        <f t="shared" ref="N405:N413" si="125">M405-B405</f>
        <v>15</v>
      </c>
      <c r="O405" s="16">
        <f t="shared" ref="O405:O413" si="126">+N405/$B405</f>
        <v>5.4744525547445258E-2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85</v>
      </c>
      <c r="C406" s="24">
        <v>94</v>
      </c>
      <c r="D406" s="24">
        <v>95</v>
      </c>
      <c r="E406" s="24">
        <v>98</v>
      </c>
      <c r="F406" s="24">
        <v>83</v>
      </c>
      <c r="G406" s="24">
        <v>76</v>
      </c>
      <c r="H406" s="24">
        <v>89</v>
      </c>
      <c r="I406" s="24">
        <v>78</v>
      </c>
      <c r="J406" s="24">
        <v>72</v>
      </c>
      <c r="K406" s="24">
        <v>85</v>
      </c>
      <c r="L406" s="24">
        <v>90</v>
      </c>
      <c r="M406" s="24">
        <f>'[24]19th Circuit Summary 06.18'!$G$17</f>
        <v>82</v>
      </c>
      <c r="N406" s="24">
        <f t="shared" si="125"/>
        <v>-3</v>
      </c>
      <c r="O406" s="16">
        <f t="shared" si="126"/>
        <v>-3.5294117647058823E-2</v>
      </c>
      <c r="P406" s="33"/>
      <c r="Q406" s="33">
        <f>1-M406/M407</f>
        <v>0.77897574123989222</v>
      </c>
      <c r="R406" s="52">
        <v>385</v>
      </c>
    </row>
    <row r="407" spans="1:18" ht="15" customHeight="1" x14ac:dyDescent="0.25">
      <c r="A407" s="2" t="s">
        <v>34</v>
      </c>
      <c r="B407" s="29">
        <v>359</v>
      </c>
      <c r="C407" s="29">
        <v>368</v>
      </c>
      <c r="D407" s="29">
        <v>367</v>
      </c>
      <c r="E407" s="29">
        <v>376</v>
      </c>
      <c r="F407" s="29">
        <v>368</v>
      </c>
      <c r="G407" s="29">
        <v>360</v>
      </c>
      <c r="H407" s="29">
        <v>369</v>
      </c>
      <c r="I407" s="29">
        <v>362</v>
      </c>
      <c r="J407" s="29">
        <v>363</v>
      </c>
      <c r="K407" s="29">
        <v>366</v>
      </c>
      <c r="L407" s="29">
        <v>376</v>
      </c>
      <c r="M407" s="29">
        <f t="shared" ref="M407" si="127">SUM(M405:M406)</f>
        <v>371</v>
      </c>
      <c r="N407" s="24">
        <f t="shared" si="125"/>
        <v>12</v>
      </c>
      <c r="O407" s="16">
        <f t="shared" si="126"/>
        <v>3.3426183844011144E-2</v>
      </c>
      <c r="P407" s="33"/>
      <c r="Q407" s="34"/>
      <c r="R407" s="35"/>
    </row>
    <row r="408" spans="1:18" ht="15" customHeight="1" x14ac:dyDescent="0.25">
      <c r="A408" s="2" t="s">
        <v>56</v>
      </c>
      <c r="B408" s="29">
        <v>30</v>
      </c>
      <c r="C408" s="29">
        <v>35</v>
      </c>
      <c r="D408" s="29">
        <v>22</v>
      </c>
      <c r="E408" s="29">
        <v>19</v>
      </c>
      <c r="F408" s="29">
        <v>22</v>
      </c>
      <c r="G408" s="29">
        <v>25</v>
      </c>
      <c r="H408" s="29">
        <v>23</v>
      </c>
      <c r="I408" s="29">
        <v>23</v>
      </c>
      <c r="J408" s="29">
        <v>23</v>
      </c>
      <c r="K408" s="29">
        <v>22</v>
      </c>
      <c r="L408" s="29">
        <v>17</v>
      </c>
      <c r="M408" s="29">
        <f>'[2]6+ Months Inactive by County'!$G$37</f>
        <v>26</v>
      </c>
      <c r="N408" s="24">
        <f t="shared" si="125"/>
        <v>-4</v>
      </c>
      <c r="O408" s="16">
        <f t="shared" si="126"/>
        <v>-0.13333333333333333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22</v>
      </c>
      <c r="C409" s="24">
        <v>22</v>
      </c>
      <c r="D409" s="24">
        <v>23</v>
      </c>
      <c r="E409" s="24">
        <v>23</v>
      </c>
      <c r="F409" s="24">
        <v>24</v>
      </c>
      <c r="G409" s="24">
        <v>24</v>
      </c>
      <c r="H409" s="24">
        <v>24</v>
      </c>
      <c r="I409" s="24">
        <v>22</v>
      </c>
      <c r="J409" s="24">
        <v>19</v>
      </c>
      <c r="K409" s="24">
        <v>17</v>
      </c>
      <c r="L409" s="24">
        <v>16</v>
      </c>
      <c r="M409" s="24">
        <f>'[24]19th Circuit Summary 06.18'!$H$18</f>
        <v>16</v>
      </c>
      <c r="N409" s="24">
        <f t="shared" si="125"/>
        <v>-6</v>
      </c>
      <c r="O409" s="16">
        <f t="shared" si="126"/>
        <v>-0.27272727272727271</v>
      </c>
      <c r="P409" s="33"/>
    </row>
    <row r="410" spans="1:18" ht="15" customHeight="1" x14ac:dyDescent="0.25">
      <c r="A410" s="2" t="s">
        <v>29</v>
      </c>
      <c r="B410" s="24">
        <v>381</v>
      </c>
      <c r="C410" s="24">
        <v>390</v>
      </c>
      <c r="D410" s="24">
        <v>390</v>
      </c>
      <c r="E410" s="24">
        <v>399</v>
      </c>
      <c r="F410" s="24">
        <v>392</v>
      </c>
      <c r="G410" s="24">
        <v>384</v>
      </c>
      <c r="H410" s="24">
        <v>393</v>
      </c>
      <c r="I410" s="24">
        <v>384</v>
      </c>
      <c r="J410" s="24">
        <v>382</v>
      </c>
      <c r="K410" s="24">
        <v>383</v>
      </c>
      <c r="L410" s="24">
        <v>392</v>
      </c>
      <c r="M410" s="24">
        <f>M405+M406+M409</f>
        <v>387</v>
      </c>
      <c r="N410" s="24">
        <f t="shared" si="125"/>
        <v>6</v>
      </c>
      <c r="O410" s="16">
        <f t="shared" si="126"/>
        <v>1.5748031496062992E-2</v>
      </c>
      <c r="P410" s="33"/>
    </row>
    <row r="411" spans="1:18" ht="15" customHeight="1" x14ac:dyDescent="0.25">
      <c r="A411" s="2" t="s">
        <v>47</v>
      </c>
      <c r="B411" s="24">
        <v>127</v>
      </c>
      <c r="C411" s="24">
        <v>139</v>
      </c>
      <c r="D411" s="24">
        <v>160</v>
      </c>
      <c r="E411" s="24">
        <v>140</v>
      </c>
      <c r="F411" s="24">
        <v>118</v>
      </c>
      <c r="G411" s="24">
        <v>120</v>
      </c>
      <c r="H411" s="24">
        <v>103</v>
      </c>
      <c r="I411" s="24">
        <v>98</v>
      </c>
      <c r="J411" s="24">
        <v>101</v>
      </c>
      <c r="K411" s="24">
        <v>114</v>
      </c>
      <c r="L411" s="24">
        <v>99</v>
      </c>
      <c r="M411" s="24">
        <f>'[24]19th Circuit Summary 06.18'!$B$9</f>
        <v>112</v>
      </c>
      <c r="N411" s="24">
        <f t="shared" si="125"/>
        <v>-15</v>
      </c>
      <c r="O411" s="16">
        <f t="shared" si="126"/>
        <v>-0.11811023622047244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603</v>
      </c>
      <c r="C412" s="24">
        <v>629</v>
      </c>
      <c r="D412" s="24">
        <v>619</v>
      </c>
      <c r="E412" s="24">
        <v>625</v>
      </c>
      <c r="F412" s="24">
        <v>633</v>
      </c>
      <c r="G412" s="24">
        <v>659</v>
      </c>
      <c r="H412" s="24">
        <v>695</v>
      </c>
      <c r="I412" s="24">
        <v>707</v>
      </c>
      <c r="J412" s="24">
        <v>698</v>
      </c>
      <c r="K412" s="24">
        <v>657</v>
      </c>
      <c r="L412" s="24">
        <v>692</v>
      </c>
      <c r="M412" s="24">
        <f>'[24]19th Circuit Summary 06.18'!$B$16</f>
        <v>699</v>
      </c>
      <c r="N412" s="24">
        <f t="shared" si="125"/>
        <v>96</v>
      </c>
      <c r="O412" s="16">
        <f t="shared" si="126"/>
        <v>0.15920398009950248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730</v>
      </c>
      <c r="C413" s="24">
        <v>768</v>
      </c>
      <c r="D413" s="24">
        <v>779</v>
      </c>
      <c r="E413" s="24">
        <v>765</v>
      </c>
      <c r="F413" s="24">
        <v>751</v>
      </c>
      <c r="G413" s="24">
        <v>779</v>
      </c>
      <c r="H413" s="24">
        <v>798</v>
      </c>
      <c r="I413" s="24">
        <v>805</v>
      </c>
      <c r="J413" s="24">
        <v>799</v>
      </c>
      <c r="K413" s="24">
        <v>771</v>
      </c>
      <c r="L413" s="24">
        <v>791</v>
      </c>
      <c r="M413" s="24">
        <f t="shared" ref="M413" si="128">SUM(M411:M412)</f>
        <v>811</v>
      </c>
      <c r="N413" s="24">
        <f t="shared" si="125"/>
        <v>81</v>
      </c>
      <c r="O413" s="16">
        <f t="shared" si="126"/>
        <v>0.11095890410958904</v>
      </c>
      <c r="P413" s="33"/>
      <c r="Q413" s="32">
        <f>SUM(B418:M418)/12</f>
        <v>8.25</v>
      </c>
      <c r="R413" s="33">
        <f>M407/R406</f>
        <v>0.96363636363636362</v>
      </c>
    </row>
    <row r="414" spans="1:18" ht="15" customHeight="1" x14ac:dyDescent="0.25">
      <c r="A414" s="70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2"/>
      <c r="M414" s="72"/>
      <c r="N414" s="72"/>
      <c r="O414" s="72"/>
      <c r="R414" s="21"/>
    </row>
    <row r="415" spans="1:18" ht="15" customHeight="1" x14ac:dyDescent="0.25">
      <c r="A415" s="2" t="s">
        <v>54</v>
      </c>
      <c r="B415" s="24">
        <v>1279</v>
      </c>
      <c r="C415" s="24">
        <v>1278</v>
      </c>
      <c r="D415" s="24">
        <v>1286</v>
      </c>
      <c r="E415" s="24">
        <v>1315</v>
      </c>
      <c r="F415" s="24">
        <v>1287</v>
      </c>
      <c r="G415" s="24">
        <v>1309</v>
      </c>
      <c r="H415" s="24">
        <v>1330</v>
      </c>
      <c r="I415" s="24">
        <v>1338</v>
      </c>
      <c r="J415" s="24">
        <v>1329</v>
      </c>
      <c r="K415" s="24">
        <v>1342</v>
      </c>
      <c r="L415" s="24">
        <v>1337</v>
      </c>
      <c r="M415" s="24">
        <f>'[3]Rolling 12 Mos Total Children'!$M$22</f>
        <v>1335</v>
      </c>
      <c r="N415" s="24">
        <f>M415-B415</f>
        <v>56</v>
      </c>
      <c r="O415" s="16">
        <f>+N415/$B415</f>
        <v>4.3784206411258797E-2</v>
      </c>
      <c r="R415" s="21"/>
    </row>
    <row r="416" spans="1:18" ht="15" customHeight="1" x14ac:dyDescent="0.25">
      <c r="A416" s="2" t="s">
        <v>55</v>
      </c>
      <c r="B416" s="24">
        <v>454</v>
      </c>
      <c r="C416" s="24">
        <v>456</v>
      </c>
      <c r="D416" s="24">
        <v>450</v>
      </c>
      <c r="E416" s="24">
        <v>461</v>
      </c>
      <c r="F416" s="24">
        <v>463</v>
      </c>
      <c r="G416" s="24">
        <v>458</v>
      </c>
      <c r="H416" s="24">
        <v>465</v>
      </c>
      <c r="I416" s="24">
        <v>459</v>
      </c>
      <c r="J416" s="24">
        <v>462</v>
      </c>
      <c r="K416" s="24">
        <v>465</v>
      </c>
      <c r="L416" s="24">
        <v>473</v>
      </c>
      <c r="M416" s="24">
        <f>'[3]Rolling 12 Mos Total Volunteers'!$M$22</f>
        <v>470</v>
      </c>
      <c r="N416" s="52">
        <f>M416-B416</f>
        <v>16</v>
      </c>
      <c r="O416" s="16">
        <f>+N416/$B416</f>
        <v>3.5242290748898682E-2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10</v>
      </c>
      <c r="C418" s="24">
        <v>9</v>
      </c>
      <c r="D418" s="24">
        <v>0</v>
      </c>
      <c r="E418" s="24">
        <v>19</v>
      </c>
      <c r="F418" s="24">
        <v>7</v>
      </c>
      <c r="G418" s="24">
        <v>0</v>
      </c>
      <c r="H418" s="24">
        <v>16</v>
      </c>
      <c r="I418" s="24">
        <v>1</v>
      </c>
      <c r="J418" s="24">
        <v>11</v>
      </c>
      <c r="K418" s="24">
        <v>9</v>
      </c>
      <c r="L418" s="24">
        <v>14</v>
      </c>
      <c r="M418" s="24">
        <f>'[24]19th Circuit Summary 06.18'!$H$19</f>
        <v>3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0</v>
      </c>
      <c r="C419" s="24">
        <v>0</v>
      </c>
      <c r="D419" s="24">
        <v>10</v>
      </c>
      <c r="E419" s="24">
        <v>14</v>
      </c>
      <c r="F419" s="24">
        <v>7</v>
      </c>
      <c r="G419" s="24">
        <v>7</v>
      </c>
      <c r="H419" s="24">
        <v>8</v>
      </c>
      <c r="I419" s="24">
        <v>10</v>
      </c>
      <c r="J419" s="24">
        <v>6</v>
      </c>
      <c r="K419" s="24">
        <v>6</v>
      </c>
      <c r="L419" s="24">
        <v>8</v>
      </c>
      <c r="M419" s="24">
        <f>'[24]19th Circuit Summary 06.18'!$H$20</f>
        <v>0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1.6796657381615598</v>
      </c>
      <c r="C420" s="26">
        <v>1.7092391304347827</v>
      </c>
      <c r="D420" s="26">
        <v>1.6866485013623977</v>
      </c>
      <c r="E420" s="26">
        <v>1.6622340425531914</v>
      </c>
      <c r="F420" s="26">
        <v>1.7201086956521738</v>
      </c>
      <c r="G420" s="26">
        <v>1.8305555555555555</v>
      </c>
      <c r="H420" s="26">
        <v>1.8834688346883468</v>
      </c>
      <c r="I420" s="26">
        <v>1.9530386740331491</v>
      </c>
      <c r="J420" s="26">
        <v>1.9228650137741048</v>
      </c>
      <c r="K420" s="26">
        <v>1.7950819672131149</v>
      </c>
      <c r="L420" s="26">
        <v>1.8404255319148937</v>
      </c>
      <c r="M420" s="26">
        <f t="shared" ref="M420" si="129">+M412/M407</f>
        <v>1.8840970350404314</v>
      </c>
      <c r="N420" s="26"/>
      <c r="O420" s="16"/>
      <c r="P420" s="33"/>
      <c r="Q420" s="32">
        <f>SUM(B419:M419)/12</f>
        <v>6.333333333333333</v>
      </c>
      <c r="R420" s="54">
        <f>[4]Sheet1!$O$23</f>
        <v>0.79296254256526677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5"/>
      <c r="M421" s="25"/>
      <c r="R421" s="16"/>
    </row>
    <row r="422" spans="1:24" ht="15" customHeight="1" x14ac:dyDescent="0.25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5"/>
      <c r="M422" s="25"/>
      <c r="R422" s="22"/>
    </row>
    <row r="423" spans="1:24" ht="45" x14ac:dyDescent="0.25">
      <c r="A423" s="10" t="s">
        <v>24</v>
      </c>
      <c r="B423" s="27" t="s">
        <v>59</v>
      </c>
      <c r="C423" s="27" t="s">
        <v>60</v>
      </c>
      <c r="D423" s="27" t="s">
        <v>61</v>
      </c>
      <c r="E423" s="27" t="s">
        <v>63</v>
      </c>
      <c r="F423" s="27" t="s">
        <v>64</v>
      </c>
      <c r="G423" s="27" t="s">
        <v>65</v>
      </c>
      <c r="H423" s="27" t="s">
        <v>66</v>
      </c>
      <c r="I423" s="27" t="s">
        <v>67</v>
      </c>
      <c r="J423" s="27" t="s">
        <v>68</v>
      </c>
      <c r="K423" s="27" t="s">
        <v>69</v>
      </c>
      <c r="L423" s="77" t="s">
        <v>70</v>
      </c>
      <c r="M423" s="77" t="s">
        <v>72</v>
      </c>
      <c r="N423" s="68" t="s">
        <v>52</v>
      </c>
      <c r="O423" s="69" t="s">
        <v>53</v>
      </c>
      <c r="P423" s="17"/>
      <c r="Q423" s="17" t="s">
        <v>36</v>
      </c>
      <c r="R423" s="95" t="s">
        <v>62</v>
      </c>
    </row>
    <row r="424" spans="1:24" ht="15" customHeight="1" x14ac:dyDescent="0.25">
      <c r="A424" s="51" t="s">
        <v>0</v>
      </c>
      <c r="B424" s="24">
        <v>1764</v>
      </c>
      <c r="C424" s="24">
        <v>1804</v>
      </c>
      <c r="D424" s="24">
        <v>1780</v>
      </c>
      <c r="E424" s="24">
        <v>1812</v>
      </c>
      <c r="F424" s="24">
        <v>1828</v>
      </c>
      <c r="G424" s="24">
        <v>1813</v>
      </c>
      <c r="H424" s="24">
        <v>1817</v>
      </c>
      <c r="I424" s="24">
        <v>1825</v>
      </c>
      <c r="J424" s="24">
        <v>1839</v>
      </c>
      <c r="K424" s="24">
        <v>1835</v>
      </c>
      <c r="L424" s="24">
        <v>1862</v>
      </c>
      <c r="M424" s="24">
        <f t="shared" ref="M424" si="130">M333+M351+M369+M387+M405</f>
        <v>1842</v>
      </c>
      <c r="N424" s="24">
        <f t="shared" ref="N424:N432" si="131">M424-B424</f>
        <v>78</v>
      </c>
      <c r="O424" s="16">
        <f t="shared" ref="O424:O432" si="132">+N424/$B424</f>
        <v>4.4217687074829932E-2</v>
      </c>
      <c r="P424" s="33"/>
      <c r="Q424" s="39" t="s">
        <v>26</v>
      </c>
      <c r="R424" s="39" t="s">
        <v>39</v>
      </c>
    </row>
    <row r="425" spans="1:24" ht="15" customHeight="1" x14ac:dyDescent="0.25">
      <c r="A425" s="51" t="s">
        <v>1</v>
      </c>
      <c r="B425" s="24">
        <v>775</v>
      </c>
      <c r="C425" s="24">
        <v>750</v>
      </c>
      <c r="D425" s="24">
        <v>768</v>
      </c>
      <c r="E425" s="24">
        <v>799</v>
      </c>
      <c r="F425" s="24">
        <v>779</v>
      </c>
      <c r="G425" s="24">
        <v>803</v>
      </c>
      <c r="H425" s="24">
        <v>817</v>
      </c>
      <c r="I425" s="24">
        <v>808</v>
      </c>
      <c r="J425" s="24">
        <v>795</v>
      </c>
      <c r="K425" s="24">
        <v>805</v>
      </c>
      <c r="L425" s="24">
        <v>792</v>
      </c>
      <c r="M425" s="24">
        <f t="shared" ref="M425" si="133">M334+M352+M370+M388+M406</f>
        <v>798</v>
      </c>
      <c r="N425" s="24">
        <f t="shared" si="131"/>
        <v>23</v>
      </c>
      <c r="O425" s="16">
        <f t="shared" si="132"/>
        <v>2.9677419354838711E-2</v>
      </c>
      <c r="P425" s="33"/>
      <c r="Q425" s="33">
        <f>1-M425/M426</f>
        <v>0.69772727272727275</v>
      </c>
      <c r="R425" s="24">
        <f>R334+R352+R370+R388+R406+R296</f>
        <v>3260</v>
      </c>
      <c r="V425" s="18"/>
      <c r="W425" s="18"/>
      <c r="X425" s="18"/>
    </row>
    <row r="426" spans="1:24" ht="15" customHeight="1" x14ac:dyDescent="0.25">
      <c r="A426" s="51" t="s">
        <v>34</v>
      </c>
      <c r="B426" s="29">
        <v>2539</v>
      </c>
      <c r="C426" s="29">
        <v>2554</v>
      </c>
      <c r="D426" s="29">
        <v>2548</v>
      </c>
      <c r="E426" s="29">
        <v>2611</v>
      </c>
      <c r="F426" s="29">
        <v>2607</v>
      </c>
      <c r="G426" s="29">
        <v>2616</v>
      </c>
      <c r="H426" s="29">
        <v>2634</v>
      </c>
      <c r="I426" s="29">
        <v>2633</v>
      </c>
      <c r="J426" s="29">
        <v>2634</v>
      </c>
      <c r="K426" s="29">
        <v>2640</v>
      </c>
      <c r="L426" s="29">
        <v>2654</v>
      </c>
      <c r="M426" s="29">
        <f t="shared" ref="M426" si="134">SUM(M424:M425)</f>
        <v>2640</v>
      </c>
      <c r="N426" s="24">
        <f t="shared" si="131"/>
        <v>101</v>
      </c>
      <c r="O426" s="16">
        <f t="shared" si="132"/>
        <v>3.9779440724694762E-2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56</v>
      </c>
      <c r="B427" s="29">
        <v>286</v>
      </c>
      <c r="C427" s="29">
        <v>321</v>
      </c>
      <c r="D427" s="29">
        <v>349</v>
      </c>
      <c r="E427" s="29">
        <v>361</v>
      </c>
      <c r="F427" s="29">
        <v>386</v>
      </c>
      <c r="G427" s="29">
        <v>411</v>
      </c>
      <c r="H427" s="29">
        <v>405</v>
      </c>
      <c r="I427" s="29">
        <v>392</v>
      </c>
      <c r="J427" s="29">
        <v>370</v>
      </c>
      <c r="K427" s="29">
        <v>385</v>
      </c>
      <c r="L427" s="29">
        <v>386</v>
      </c>
      <c r="M427" s="29">
        <f t="shared" ref="M427" si="135">M336+M354+M372+M390+M408</f>
        <v>387</v>
      </c>
      <c r="N427" s="24">
        <f t="shared" si="131"/>
        <v>101</v>
      </c>
      <c r="O427" s="16">
        <f t="shared" si="132"/>
        <v>0.35314685314685312</v>
      </c>
      <c r="P427" s="33"/>
      <c r="Q427" s="34"/>
      <c r="R427" s="35"/>
      <c r="V427" s="18"/>
      <c r="W427" s="18"/>
      <c r="X427" s="18"/>
    </row>
    <row r="428" spans="1:24" ht="15" customHeight="1" x14ac:dyDescent="0.25">
      <c r="A428" s="51" t="s">
        <v>27</v>
      </c>
      <c r="B428" s="24">
        <v>185</v>
      </c>
      <c r="C428" s="24">
        <v>187</v>
      </c>
      <c r="D428" s="24">
        <v>168</v>
      </c>
      <c r="E428" s="24">
        <v>166</v>
      </c>
      <c r="F428" s="24">
        <v>148</v>
      </c>
      <c r="G428" s="24">
        <v>149</v>
      </c>
      <c r="H428" s="24">
        <v>150</v>
      </c>
      <c r="I428" s="24">
        <v>148</v>
      </c>
      <c r="J428" s="24">
        <v>144</v>
      </c>
      <c r="K428" s="24">
        <v>140</v>
      </c>
      <c r="L428" s="24">
        <v>138</v>
      </c>
      <c r="M428" s="24">
        <f t="shared" ref="M428" si="136">M337+M355+M373+M391+M409</f>
        <v>129</v>
      </c>
      <c r="N428" s="24">
        <f t="shared" si="131"/>
        <v>-56</v>
      </c>
      <c r="O428" s="16">
        <f t="shared" si="132"/>
        <v>-0.30270270270270272</v>
      </c>
      <c r="P428" s="33"/>
      <c r="V428" s="18"/>
      <c r="W428" s="18"/>
      <c r="X428" s="18"/>
    </row>
    <row r="429" spans="1:24" ht="15" customHeight="1" x14ac:dyDescent="0.25">
      <c r="A429" s="51" t="s">
        <v>29</v>
      </c>
      <c r="B429" s="24">
        <v>2724</v>
      </c>
      <c r="C429" s="24">
        <v>2741</v>
      </c>
      <c r="D429" s="24">
        <v>2716</v>
      </c>
      <c r="E429" s="24">
        <v>2777</v>
      </c>
      <c r="F429" s="24">
        <v>2755</v>
      </c>
      <c r="G429" s="24">
        <v>2765</v>
      </c>
      <c r="H429" s="24">
        <v>2784</v>
      </c>
      <c r="I429" s="24">
        <v>2781</v>
      </c>
      <c r="J429" s="24">
        <v>2778</v>
      </c>
      <c r="K429" s="24">
        <v>2780</v>
      </c>
      <c r="L429" s="24">
        <v>2792</v>
      </c>
      <c r="M429" s="24">
        <f>M424+M425+M428</f>
        <v>2769</v>
      </c>
      <c r="N429" s="24">
        <f t="shared" si="131"/>
        <v>45</v>
      </c>
      <c r="O429" s="16">
        <f t="shared" si="132"/>
        <v>1.6519823788546256E-2</v>
      </c>
      <c r="P429" s="33"/>
      <c r="V429" s="18"/>
      <c r="W429" s="18"/>
      <c r="X429" s="18"/>
    </row>
    <row r="430" spans="1:24" ht="15" customHeight="1" x14ac:dyDescent="0.25">
      <c r="A430" s="51" t="s">
        <v>47</v>
      </c>
      <c r="B430" s="24">
        <v>3051</v>
      </c>
      <c r="C430" s="24">
        <v>3027</v>
      </c>
      <c r="D430" s="24">
        <v>3077</v>
      </c>
      <c r="E430" s="24">
        <v>2997</v>
      </c>
      <c r="F430" s="24">
        <v>2912</v>
      </c>
      <c r="G430" s="24">
        <v>2972</v>
      </c>
      <c r="H430" s="24">
        <v>2911</v>
      </c>
      <c r="I430" s="24">
        <v>2915</v>
      </c>
      <c r="J430" s="24">
        <v>2939</v>
      </c>
      <c r="K430" s="24">
        <v>2948</v>
      </c>
      <c r="L430" s="24">
        <v>2991</v>
      </c>
      <c r="M430" s="24">
        <f t="shared" ref="M430" si="137">M339+M357+M375+M393+M411</f>
        <v>2988</v>
      </c>
      <c r="N430" s="24">
        <f t="shared" si="131"/>
        <v>-63</v>
      </c>
      <c r="O430" s="16">
        <f t="shared" si="132"/>
        <v>-2.0648967551622419E-2</v>
      </c>
      <c r="P430" s="33"/>
      <c r="Q430" s="40" t="s">
        <v>40</v>
      </c>
      <c r="R430" s="40" t="s">
        <v>43</v>
      </c>
      <c r="V430" s="18"/>
      <c r="W430" s="18"/>
      <c r="X430" s="18"/>
    </row>
    <row r="431" spans="1:24" ht="15" customHeight="1" x14ac:dyDescent="0.25">
      <c r="A431" s="51" t="s">
        <v>30</v>
      </c>
      <c r="B431" s="24">
        <v>3862</v>
      </c>
      <c r="C431" s="24">
        <v>4033</v>
      </c>
      <c r="D431" s="24">
        <v>3994</v>
      </c>
      <c r="E431" s="24">
        <v>4082</v>
      </c>
      <c r="F431" s="24">
        <v>4065</v>
      </c>
      <c r="G431" s="24">
        <v>3999</v>
      </c>
      <c r="H431" s="24">
        <v>4024</v>
      </c>
      <c r="I431" s="24">
        <v>4093</v>
      </c>
      <c r="J431" s="24">
        <v>4045</v>
      </c>
      <c r="K431" s="24">
        <v>4029</v>
      </c>
      <c r="L431" s="24">
        <v>4143</v>
      </c>
      <c r="M431" s="24">
        <f t="shared" ref="M431" si="138">M340+M358+M376+M394+M412</f>
        <v>4018</v>
      </c>
      <c r="N431" s="24">
        <f t="shared" si="131"/>
        <v>156</v>
      </c>
      <c r="O431" s="16">
        <f t="shared" si="132"/>
        <v>4.0393578456758159E-2</v>
      </c>
      <c r="P431" s="33"/>
      <c r="Q431" s="41" t="s">
        <v>41</v>
      </c>
      <c r="R431" s="42" t="s">
        <v>39</v>
      </c>
      <c r="V431" s="18"/>
      <c r="W431" s="18"/>
      <c r="X431" s="18"/>
    </row>
    <row r="432" spans="1:24" ht="15" customHeight="1" x14ac:dyDescent="0.25">
      <c r="A432" s="51" t="s">
        <v>31</v>
      </c>
      <c r="B432" s="24">
        <v>6913</v>
      </c>
      <c r="C432" s="24">
        <v>7060</v>
      </c>
      <c r="D432" s="24">
        <v>7071</v>
      </c>
      <c r="E432" s="24">
        <v>7079</v>
      </c>
      <c r="F432" s="24">
        <v>6977</v>
      </c>
      <c r="G432" s="24">
        <v>6971</v>
      </c>
      <c r="H432" s="24">
        <v>6935</v>
      </c>
      <c r="I432" s="24">
        <v>7008</v>
      </c>
      <c r="J432" s="24">
        <v>6984</v>
      </c>
      <c r="K432" s="24">
        <v>6977</v>
      </c>
      <c r="L432" s="24">
        <v>7134</v>
      </c>
      <c r="M432" s="24">
        <f t="shared" ref="M432" si="139">SUM(M430+M431)</f>
        <v>7006</v>
      </c>
      <c r="N432" s="24">
        <f t="shared" si="131"/>
        <v>93</v>
      </c>
      <c r="O432" s="16">
        <f t="shared" si="132"/>
        <v>1.3452914798206279E-2</v>
      </c>
      <c r="P432" s="33"/>
      <c r="Q432" s="32">
        <f>SUM(B437:M437)/12</f>
        <v>57.666666666666664</v>
      </c>
      <c r="R432" s="33">
        <f>M426/R425</f>
        <v>0.80981595092024539</v>
      </c>
      <c r="V432" s="18"/>
      <c r="W432" s="18"/>
      <c r="X432" s="18"/>
    </row>
    <row r="433" spans="1:24" ht="15" customHeight="1" x14ac:dyDescent="0.25">
      <c r="A433" s="70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2"/>
      <c r="M433" s="72"/>
      <c r="N433" s="72"/>
      <c r="O433" s="72"/>
      <c r="R433" s="21"/>
    </row>
    <row r="434" spans="1:24" ht="15" customHeight="1" x14ac:dyDescent="0.25">
      <c r="A434" s="51" t="s">
        <v>54</v>
      </c>
      <c r="B434" s="24">
        <v>11178</v>
      </c>
      <c r="C434" s="24">
        <v>11160</v>
      </c>
      <c r="D434" s="24">
        <v>11052</v>
      </c>
      <c r="E434" s="24">
        <v>11098</v>
      </c>
      <c r="F434" s="24">
        <v>11027</v>
      </c>
      <c r="G434" s="24">
        <v>11002</v>
      </c>
      <c r="H434" s="24">
        <v>11215</v>
      </c>
      <c r="I434" s="24">
        <v>11251</v>
      </c>
      <c r="J434" s="24">
        <v>11213</v>
      </c>
      <c r="K434" s="24">
        <v>11273</v>
      </c>
      <c r="L434" s="24">
        <v>11296</v>
      </c>
      <c r="M434" s="24">
        <f t="shared" ref="M434" si="140">M343+M361+M379+M397+M415</f>
        <v>11223</v>
      </c>
      <c r="N434" s="24">
        <f>M434-B434</f>
        <v>45</v>
      </c>
      <c r="O434" s="16">
        <f>+N434/$B434</f>
        <v>4.0257648953301124E-3</v>
      </c>
      <c r="R434" s="21"/>
    </row>
    <row r="435" spans="1:24" ht="15" customHeight="1" x14ac:dyDescent="0.25">
      <c r="A435" s="51" t="s">
        <v>55</v>
      </c>
      <c r="B435" s="24">
        <v>3246</v>
      </c>
      <c r="C435" s="24">
        <v>3242</v>
      </c>
      <c r="D435" s="24">
        <v>3206</v>
      </c>
      <c r="E435" s="24">
        <v>3251</v>
      </c>
      <c r="F435" s="24">
        <v>3273</v>
      </c>
      <c r="G435" s="24">
        <v>3273</v>
      </c>
      <c r="H435" s="24">
        <v>3257</v>
      </c>
      <c r="I435" s="24">
        <v>3271</v>
      </c>
      <c r="J435" s="24">
        <v>3276</v>
      </c>
      <c r="K435" s="24">
        <v>3310</v>
      </c>
      <c r="L435" s="24">
        <v>3316</v>
      </c>
      <c r="M435" s="24">
        <f t="shared" ref="M435" si="141">M344+M362+M380+M398+M416</f>
        <v>3305</v>
      </c>
      <c r="N435" s="52">
        <f>M435-B435</f>
        <v>59</v>
      </c>
      <c r="O435" s="16">
        <f>+N435/$B435</f>
        <v>1.8176216882316697E-2</v>
      </c>
      <c r="R435" s="21"/>
    </row>
    <row r="436" spans="1:24" ht="15" customHeight="1" x14ac:dyDescent="0.25">
      <c r="A436" s="5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33"/>
      <c r="Q436" s="25"/>
      <c r="R436" s="43" t="s">
        <v>38</v>
      </c>
      <c r="V436" s="18"/>
      <c r="W436" s="18"/>
      <c r="X436" s="18"/>
    </row>
    <row r="437" spans="1:24" ht="15" customHeight="1" x14ac:dyDescent="0.25">
      <c r="A437" s="51" t="s">
        <v>3</v>
      </c>
      <c r="B437" s="24">
        <v>73</v>
      </c>
      <c r="C437" s="24">
        <v>51</v>
      </c>
      <c r="D437" s="24">
        <v>23</v>
      </c>
      <c r="E437" s="24">
        <v>97</v>
      </c>
      <c r="F437" s="24">
        <v>58</v>
      </c>
      <c r="G437" s="24">
        <v>45</v>
      </c>
      <c r="H437" s="24">
        <v>57</v>
      </c>
      <c r="I437" s="24">
        <v>57</v>
      </c>
      <c r="J437" s="24">
        <v>62</v>
      </c>
      <c r="K437" s="24">
        <v>63</v>
      </c>
      <c r="L437" s="24">
        <v>62</v>
      </c>
      <c r="M437" s="24">
        <f t="shared" ref="M437" si="142">M346+M364+M382+M400+M418</f>
        <v>44</v>
      </c>
      <c r="N437" s="24"/>
      <c r="O437" s="6"/>
      <c r="P437" s="24"/>
      <c r="Q437" s="40" t="s">
        <v>40</v>
      </c>
      <c r="R437" s="43" t="s">
        <v>37</v>
      </c>
    </row>
    <row r="438" spans="1:24" ht="15" customHeight="1" x14ac:dyDescent="0.25">
      <c r="A438" s="51" t="s">
        <v>2</v>
      </c>
      <c r="B438" s="24">
        <v>35</v>
      </c>
      <c r="C438" s="24">
        <v>19</v>
      </c>
      <c r="D438" s="24">
        <v>29</v>
      </c>
      <c r="E438" s="24">
        <v>51</v>
      </c>
      <c r="F438" s="24">
        <v>29</v>
      </c>
      <c r="G438" s="24">
        <v>29</v>
      </c>
      <c r="H438" s="24">
        <v>51</v>
      </c>
      <c r="I438" s="24">
        <v>52</v>
      </c>
      <c r="J438" s="24">
        <v>60</v>
      </c>
      <c r="K438" s="24">
        <v>50</v>
      </c>
      <c r="L438" s="24">
        <v>41</v>
      </c>
      <c r="M438" s="24">
        <f t="shared" ref="M438" si="143">M347+M365+M383+M401+M419</f>
        <v>36</v>
      </c>
      <c r="N438" s="24"/>
      <c r="O438" s="11"/>
      <c r="P438" s="40"/>
      <c r="Q438" s="41" t="s">
        <v>42</v>
      </c>
      <c r="R438" s="44" t="s">
        <v>44</v>
      </c>
    </row>
    <row r="439" spans="1:24" ht="15" customHeight="1" x14ac:dyDescent="0.25">
      <c r="A439" s="51" t="s">
        <v>32</v>
      </c>
      <c r="B439" s="26">
        <v>1.5210712879086254</v>
      </c>
      <c r="C439" s="26">
        <v>1.5790916209866876</v>
      </c>
      <c r="D439" s="26">
        <v>1.5675039246467819</v>
      </c>
      <c r="E439" s="26">
        <v>1.5633856759862121</v>
      </c>
      <c r="F439" s="26">
        <v>1.5592635212888377</v>
      </c>
      <c r="G439" s="26">
        <v>1.5286697247706422</v>
      </c>
      <c r="H439" s="26">
        <v>1.5277145026575552</v>
      </c>
      <c r="I439" s="26">
        <v>1.5545005696923662</v>
      </c>
      <c r="J439" s="26">
        <v>1.5356871678056188</v>
      </c>
      <c r="K439" s="26">
        <v>1.5261363636363636</v>
      </c>
      <c r="L439" s="26">
        <v>1.5610399397136399</v>
      </c>
      <c r="M439" s="26">
        <f t="shared" ref="M439" si="144">+M431/M426</f>
        <v>1.521969696969697</v>
      </c>
      <c r="N439" s="26"/>
      <c r="O439" s="16"/>
      <c r="P439" s="33"/>
      <c r="Q439" s="32">
        <f>SUM(B438:M438)/12</f>
        <v>40.166666666666664</v>
      </c>
      <c r="R439" s="54">
        <f>[4]Sheet1!$O$34</f>
        <v>0.81990027491683226</v>
      </c>
    </row>
    <row r="440" spans="1:24" ht="15" customHeight="1" x14ac:dyDescent="0.25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5"/>
      <c r="M440" s="25"/>
      <c r="R440" s="16"/>
    </row>
    <row r="441" spans="1:24" ht="45" x14ac:dyDescent="0.25">
      <c r="A441" s="10" t="s">
        <v>25</v>
      </c>
      <c r="B441" s="27" t="s">
        <v>59</v>
      </c>
      <c r="C441" s="27" t="s">
        <v>60</v>
      </c>
      <c r="D441" s="27" t="s">
        <v>61</v>
      </c>
      <c r="E441" s="27" t="s">
        <v>63</v>
      </c>
      <c r="F441" s="27" t="s">
        <v>64</v>
      </c>
      <c r="G441" s="27" t="s">
        <v>65</v>
      </c>
      <c r="H441" s="27" t="s">
        <v>66</v>
      </c>
      <c r="I441" s="27" t="s">
        <v>67</v>
      </c>
      <c r="J441" s="27" t="s">
        <v>68</v>
      </c>
      <c r="K441" s="27" t="s">
        <v>69</v>
      </c>
      <c r="L441" s="77" t="s">
        <v>70</v>
      </c>
      <c r="M441" s="77" t="s">
        <v>72</v>
      </c>
      <c r="N441" s="68" t="s">
        <v>52</v>
      </c>
      <c r="O441" s="69" t="s">
        <v>53</v>
      </c>
      <c r="P441" s="17"/>
      <c r="Q441" s="17" t="s">
        <v>36</v>
      </c>
      <c r="R441" s="95" t="s">
        <v>62</v>
      </c>
    </row>
    <row r="442" spans="1:24" ht="15" customHeight="1" x14ac:dyDescent="0.25">
      <c r="A442" s="51" t="s">
        <v>0</v>
      </c>
      <c r="B442" s="24">
        <v>7731</v>
      </c>
      <c r="C442" s="24">
        <v>7820</v>
      </c>
      <c r="D442" s="24">
        <v>7668</v>
      </c>
      <c r="E442" s="24">
        <v>7765</v>
      </c>
      <c r="F442" s="24">
        <v>7796</v>
      </c>
      <c r="G442" s="24">
        <v>7736</v>
      </c>
      <c r="H442" s="24">
        <v>7939</v>
      </c>
      <c r="I442" s="24">
        <v>7817</v>
      </c>
      <c r="J442" s="24">
        <v>7871</v>
      </c>
      <c r="K442" s="24">
        <v>7871</v>
      </c>
      <c r="L442" s="24">
        <v>7905</v>
      </c>
      <c r="M442" s="24">
        <f t="shared" ref="M442" si="145">M149+M313+M424</f>
        <v>7835</v>
      </c>
      <c r="N442" s="24">
        <f t="shared" ref="N442:N450" si="146">M442-B442</f>
        <v>104</v>
      </c>
      <c r="O442" s="16">
        <f t="shared" ref="O442:O450" si="147">+N442/$B442</f>
        <v>1.3452334756176432E-2</v>
      </c>
      <c r="P442" s="33"/>
      <c r="Q442" s="39" t="s">
        <v>26</v>
      </c>
      <c r="R442" s="39" t="s">
        <v>39</v>
      </c>
    </row>
    <row r="443" spans="1:24" ht="15" customHeight="1" x14ac:dyDescent="0.25">
      <c r="A443" s="51" t="s">
        <v>1</v>
      </c>
      <c r="B443" s="24">
        <v>2578</v>
      </c>
      <c r="C443" s="24">
        <v>2581</v>
      </c>
      <c r="D443" s="24">
        <v>2583</v>
      </c>
      <c r="E443" s="24">
        <v>2590</v>
      </c>
      <c r="F443" s="24">
        <v>2523</v>
      </c>
      <c r="G443" s="24">
        <v>2520</v>
      </c>
      <c r="H443" s="24">
        <v>2539</v>
      </c>
      <c r="I443" s="24">
        <v>2535</v>
      </c>
      <c r="J443" s="24">
        <v>2464</v>
      </c>
      <c r="K443" s="24">
        <v>2479</v>
      </c>
      <c r="L443" s="24">
        <v>2475</v>
      </c>
      <c r="M443" s="24">
        <f t="shared" ref="M443" si="148">M150+M314+M425</f>
        <v>2551</v>
      </c>
      <c r="N443" s="24">
        <f t="shared" si="146"/>
        <v>-27</v>
      </c>
      <c r="O443" s="16">
        <f t="shared" si="147"/>
        <v>-1.0473235065942591E-2</v>
      </c>
      <c r="P443" s="33"/>
      <c r="Q443" s="33">
        <f>1-M443/M444</f>
        <v>0.75438089736183322</v>
      </c>
      <c r="R443" s="24">
        <f>R150+R314+R425</f>
        <v>10846</v>
      </c>
    </row>
    <row r="444" spans="1:24" ht="15" customHeight="1" x14ac:dyDescent="0.25">
      <c r="A444" s="51" t="s">
        <v>34</v>
      </c>
      <c r="B444" s="29">
        <v>10309</v>
      </c>
      <c r="C444" s="29">
        <v>10401</v>
      </c>
      <c r="D444" s="29">
        <v>10251</v>
      </c>
      <c r="E444" s="29">
        <v>10355</v>
      </c>
      <c r="F444" s="29">
        <v>10319</v>
      </c>
      <c r="G444" s="29">
        <v>10256</v>
      </c>
      <c r="H444" s="29">
        <v>10478</v>
      </c>
      <c r="I444" s="29">
        <v>10352</v>
      </c>
      <c r="J444" s="29">
        <v>10335</v>
      </c>
      <c r="K444" s="29">
        <v>10350</v>
      </c>
      <c r="L444" s="29">
        <v>10380</v>
      </c>
      <c r="M444" s="29">
        <f t="shared" ref="M444" si="149">SUM(M442:M443)</f>
        <v>10386</v>
      </c>
      <c r="N444" s="24">
        <f t="shared" si="146"/>
        <v>77</v>
      </c>
      <c r="O444" s="16">
        <f t="shared" si="147"/>
        <v>7.4692016684450484E-3</v>
      </c>
      <c r="P444" s="33"/>
      <c r="Q444" s="34"/>
      <c r="R444" s="35"/>
    </row>
    <row r="445" spans="1:24" ht="15" customHeight="1" x14ac:dyDescent="0.25">
      <c r="A445" s="51" t="s">
        <v>56</v>
      </c>
      <c r="B445" s="29">
        <v>1040</v>
      </c>
      <c r="C445" s="29">
        <v>1058</v>
      </c>
      <c r="D445" s="29">
        <v>1064</v>
      </c>
      <c r="E445" s="29">
        <v>1004</v>
      </c>
      <c r="F445" s="29">
        <v>1022</v>
      </c>
      <c r="G445" s="29">
        <v>1085</v>
      </c>
      <c r="H445" s="29">
        <v>1072</v>
      </c>
      <c r="I445" s="29">
        <v>1054</v>
      </c>
      <c r="J445" s="29">
        <v>1040</v>
      </c>
      <c r="K445" s="29">
        <v>1067</v>
      </c>
      <c r="L445" s="29">
        <v>1055</v>
      </c>
      <c r="M445" s="29">
        <f t="shared" ref="M445" si="150">M152+M316+M427</f>
        <v>1009</v>
      </c>
      <c r="N445" s="24">
        <f t="shared" si="146"/>
        <v>-31</v>
      </c>
      <c r="O445" s="16">
        <f t="shared" si="147"/>
        <v>-2.9807692307692309E-2</v>
      </c>
      <c r="P445" s="33"/>
      <c r="Q445" s="34"/>
      <c r="R445" s="35"/>
    </row>
    <row r="446" spans="1:24" ht="15" customHeight="1" x14ac:dyDescent="0.25">
      <c r="A446" s="51" t="s">
        <v>27</v>
      </c>
      <c r="B446" s="24">
        <v>766</v>
      </c>
      <c r="C446" s="24">
        <v>771</v>
      </c>
      <c r="D446" s="24">
        <v>722</v>
      </c>
      <c r="E446" s="24">
        <v>719</v>
      </c>
      <c r="F446" s="24">
        <v>703</v>
      </c>
      <c r="G446" s="24">
        <v>694</v>
      </c>
      <c r="H446" s="24">
        <v>696</v>
      </c>
      <c r="I446" s="24">
        <v>686</v>
      </c>
      <c r="J446" s="24">
        <v>676</v>
      </c>
      <c r="K446" s="24">
        <v>660</v>
      </c>
      <c r="L446" s="24">
        <v>664</v>
      </c>
      <c r="M446" s="24">
        <f t="shared" ref="M446" si="151">M153+M317+M428</f>
        <v>655</v>
      </c>
      <c r="N446" s="24">
        <f t="shared" si="146"/>
        <v>-111</v>
      </c>
      <c r="O446" s="16">
        <f t="shared" si="147"/>
        <v>-0.14490861618798956</v>
      </c>
      <c r="P446" s="33"/>
    </row>
    <row r="447" spans="1:24" ht="15" customHeight="1" x14ac:dyDescent="0.25">
      <c r="A447" s="51" t="s">
        <v>29</v>
      </c>
      <c r="B447" s="24">
        <v>11075</v>
      </c>
      <c r="C447" s="24">
        <v>11172</v>
      </c>
      <c r="D447" s="24">
        <v>10973</v>
      </c>
      <c r="E447" s="24">
        <v>11074</v>
      </c>
      <c r="F447" s="24">
        <v>11022</v>
      </c>
      <c r="G447" s="24">
        <v>10950</v>
      </c>
      <c r="H447" s="24">
        <v>11174</v>
      </c>
      <c r="I447" s="24">
        <v>11038</v>
      </c>
      <c r="J447" s="24">
        <v>11011</v>
      </c>
      <c r="K447" s="24">
        <v>11010</v>
      </c>
      <c r="L447" s="24">
        <v>11044</v>
      </c>
      <c r="M447" s="24">
        <f>M442+M443+M446</f>
        <v>11041</v>
      </c>
      <c r="N447" s="24">
        <f t="shared" si="146"/>
        <v>-34</v>
      </c>
      <c r="O447" s="16">
        <f t="shared" si="147"/>
        <v>-3.0699774266365687E-3</v>
      </c>
      <c r="P447" s="33"/>
    </row>
    <row r="448" spans="1:24" ht="15" customHeight="1" x14ac:dyDescent="0.25">
      <c r="A448" s="51" t="s">
        <v>47</v>
      </c>
      <c r="B448" s="24">
        <v>7786</v>
      </c>
      <c r="C448" s="24">
        <v>7595</v>
      </c>
      <c r="D448" s="24">
        <v>7797</v>
      </c>
      <c r="E448" s="24">
        <v>7564</v>
      </c>
      <c r="F448" s="24">
        <v>7324</v>
      </c>
      <c r="G448" s="24">
        <v>7629</v>
      </c>
      <c r="H448" s="24">
        <v>7419</v>
      </c>
      <c r="I448" s="24">
        <v>7234</v>
      </c>
      <c r="J448" s="24">
        <v>7321</v>
      </c>
      <c r="K448" s="24">
        <v>7382</v>
      </c>
      <c r="L448" s="24">
        <v>7478</v>
      </c>
      <c r="M448" s="24">
        <f t="shared" ref="M448" si="152">M155+M319+M430</f>
        <v>7627</v>
      </c>
      <c r="N448" s="24">
        <f t="shared" si="146"/>
        <v>-159</v>
      </c>
      <c r="O448" s="16">
        <f t="shared" si="147"/>
        <v>-2.0421268944258927E-2</v>
      </c>
      <c r="P448" s="33"/>
      <c r="Q448" s="40" t="s">
        <v>40</v>
      </c>
      <c r="R448" s="40" t="s">
        <v>43</v>
      </c>
    </row>
    <row r="449" spans="1:18" ht="15" customHeight="1" x14ac:dyDescent="0.25">
      <c r="A449" s="51" t="s">
        <v>30</v>
      </c>
      <c r="B449" s="24">
        <v>17513</v>
      </c>
      <c r="C449" s="24">
        <v>17859</v>
      </c>
      <c r="D449" s="24">
        <v>17658</v>
      </c>
      <c r="E449" s="24">
        <v>17951</v>
      </c>
      <c r="F449" s="24">
        <v>17768</v>
      </c>
      <c r="G449" s="24">
        <v>17557</v>
      </c>
      <c r="H449" s="24">
        <v>17691</v>
      </c>
      <c r="I449" s="24">
        <v>17737</v>
      </c>
      <c r="J449" s="24">
        <v>17681</v>
      </c>
      <c r="K449" s="24">
        <v>17606</v>
      </c>
      <c r="L449" s="24">
        <v>17674</v>
      </c>
      <c r="M449" s="24">
        <f t="shared" ref="M449" si="153">M156+M320+M431</f>
        <v>17568</v>
      </c>
      <c r="N449" s="24">
        <f t="shared" si="146"/>
        <v>55</v>
      </c>
      <c r="O449" s="16">
        <f t="shared" si="147"/>
        <v>3.1405241820362017E-3</v>
      </c>
      <c r="P449" s="33"/>
      <c r="Q449" s="41" t="s">
        <v>41</v>
      </c>
      <c r="R449" s="42" t="s">
        <v>39</v>
      </c>
    </row>
    <row r="450" spans="1:18" ht="15" customHeight="1" x14ac:dyDescent="0.25">
      <c r="A450" s="51" t="s">
        <v>31</v>
      </c>
      <c r="B450" s="24">
        <v>25299</v>
      </c>
      <c r="C450" s="24">
        <v>25454</v>
      </c>
      <c r="D450" s="24">
        <v>25455</v>
      </c>
      <c r="E450" s="24">
        <v>25515</v>
      </c>
      <c r="F450" s="24">
        <v>25092</v>
      </c>
      <c r="G450" s="24">
        <v>25186</v>
      </c>
      <c r="H450" s="24">
        <v>25110</v>
      </c>
      <c r="I450" s="24">
        <v>24971</v>
      </c>
      <c r="J450" s="24">
        <v>25002</v>
      </c>
      <c r="K450" s="24">
        <v>24988</v>
      </c>
      <c r="L450" s="24">
        <v>25152</v>
      </c>
      <c r="M450" s="24">
        <f t="shared" ref="M450" si="154">SUM(M448+M449)</f>
        <v>25195</v>
      </c>
      <c r="N450" s="24">
        <f t="shared" si="146"/>
        <v>-104</v>
      </c>
      <c r="O450" s="16">
        <f t="shared" si="147"/>
        <v>-4.1108344203328196E-3</v>
      </c>
      <c r="P450" s="33"/>
      <c r="Q450" s="32">
        <f>SUM(B455:M455)/12</f>
        <v>216</v>
      </c>
      <c r="R450" s="33">
        <f>M444/R443</f>
        <v>0.95758805089433896</v>
      </c>
    </row>
    <row r="451" spans="1:18" ht="15" customHeight="1" x14ac:dyDescent="0.25">
      <c r="A451" s="70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2"/>
      <c r="M451" s="72"/>
      <c r="N451" s="72"/>
      <c r="O451" s="72"/>
      <c r="R451" s="21"/>
    </row>
    <row r="452" spans="1:18" ht="15" customHeight="1" x14ac:dyDescent="0.25">
      <c r="A452" s="51" t="s">
        <v>54</v>
      </c>
      <c r="B452" s="24">
        <v>40061</v>
      </c>
      <c r="C452" s="24">
        <v>39897</v>
      </c>
      <c r="D452" s="24">
        <v>39670</v>
      </c>
      <c r="E452" s="24">
        <v>39778</v>
      </c>
      <c r="F452" s="24">
        <v>39753</v>
      </c>
      <c r="G452" s="24">
        <v>39413</v>
      </c>
      <c r="H452" s="24">
        <v>39986</v>
      </c>
      <c r="I452" s="24">
        <v>40036</v>
      </c>
      <c r="J452" s="24">
        <v>39903</v>
      </c>
      <c r="K452" s="24">
        <v>39927</v>
      </c>
      <c r="L452" s="24">
        <v>39808</v>
      </c>
      <c r="M452" s="24">
        <f t="shared" ref="M452" si="155">M159+M323+M434</f>
        <v>39562</v>
      </c>
      <c r="N452" s="24">
        <f>M452-B452</f>
        <v>-499</v>
      </c>
      <c r="O452" s="16">
        <f>+N452/$B452</f>
        <v>-1.2456004592995682E-2</v>
      </c>
      <c r="R452" s="21"/>
    </row>
    <row r="453" spans="1:18" ht="15" customHeight="1" x14ac:dyDescent="0.25">
      <c r="A453" s="51" t="s">
        <v>55</v>
      </c>
      <c r="B453" s="24">
        <v>12977</v>
      </c>
      <c r="C453" s="24">
        <v>12955</v>
      </c>
      <c r="D453" s="24">
        <v>12843</v>
      </c>
      <c r="E453" s="24">
        <v>12934</v>
      </c>
      <c r="F453" s="24">
        <v>13031</v>
      </c>
      <c r="G453" s="24">
        <v>12935</v>
      </c>
      <c r="H453" s="24">
        <v>12933</v>
      </c>
      <c r="I453" s="24">
        <v>13005</v>
      </c>
      <c r="J453" s="24">
        <v>12987</v>
      </c>
      <c r="K453" s="24">
        <v>13027</v>
      </c>
      <c r="L453" s="24">
        <v>13039</v>
      </c>
      <c r="M453" s="24">
        <f t="shared" ref="M453" si="156">M160+M324+M435</f>
        <v>13058</v>
      </c>
      <c r="N453" s="52">
        <f>M453-B453</f>
        <v>81</v>
      </c>
      <c r="O453" s="16">
        <f>+N453/$B453</f>
        <v>6.2418124373892275E-3</v>
      </c>
      <c r="R453" s="21"/>
    </row>
    <row r="454" spans="1:18" ht="15" customHeight="1" x14ac:dyDescent="0.25">
      <c r="A454" s="59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33"/>
      <c r="Q454" s="25"/>
      <c r="R454" s="43" t="s">
        <v>38</v>
      </c>
    </row>
    <row r="455" spans="1:18" ht="15" customHeight="1" x14ac:dyDescent="0.25">
      <c r="A455" s="51" t="s">
        <v>3</v>
      </c>
      <c r="B455" s="24">
        <v>198</v>
      </c>
      <c r="C455" s="24">
        <v>252</v>
      </c>
      <c r="D455" s="24">
        <v>101</v>
      </c>
      <c r="E455" s="24">
        <v>298</v>
      </c>
      <c r="F455" s="24">
        <v>290</v>
      </c>
      <c r="G455" s="24">
        <v>110</v>
      </c>
      <c r="H455" s="24">
        <v>221</v>
      </c>
      <c r="I455" s="24">
        <v>281</v>
      </c>
      <c r="J455" s="24">
        <v>226</v>
      </c>
      <c r="K455" s="24">
        <v>198</v>
      </c>
      <c r="L455" s="24">
        <v>197</v>
      </c>
      <c r="M455" s="24">
        <f t="shared" ref="M455" si="157">M162+M326+M437</f>
        <v>220</v>
      </c>
      <c r="N455" s="24"/>
      <c r="O455" s="6"/>
      <c r="P455" s="24"/>
      <c r="Q455" s="40" t="s">
        <v>40</v>
      </c>
      <c r="R455" s="43" t="s">
        <v>37</v>
      </c>
    </row>
    <row r="456" spans="1:18" ht="15" customHeight="1" x14ac:dyDescent="0.25">
      <c r="A456" s="51" t="s">
        <v>2</v>
      </c>
      <c r="B456" s="24">
        <v>145</v>
      </c>
      <c r="C456" s="24">
        <v>155</v>
      </c>
      <c r="D456" s="24">
        <v>207</v>
      </c>
      <c r="E456" s="24">
        <v>283</v>
      </c>
      <c r="F456" s="24">
        <v>176</v>
      </c>
      <c r="G456" s="24">
        <v>151</v>
      </c>
      <c r="H456" s="24">
        <v>209</v>
      </c>
      <c r="I456" s="24">
        <v>213</v>
      </c>
      <c r="J456" s="24">
        <v>193</v>
      </c>
      <c r="K456" s="24">
        <v>174</v>
      </c>
      <c r="L456" s="24">
        <v>202</v>
      </c>
      <c r="M456" s="24">
        <f t="shared" ref="M456" si="158">M163+M327+M438</f>
        <v>203</v>
      </c>
      <c r="N456" s="24"/>
      <c r="O456" s="11"/>
      <c r="P456" s="40"/>
      <c r="Q456" s="41" t="s">
        <v>42</v>
      </c>
      <c r="R456" s="44" t="s">
        <v>44</v>
      </c>
    </row>
    <row r="457" spans="1:18" ht="15" customHeight="1" x14ac:dyDescent="0.25">
      <c r="A457" s="51" t="s">
        <v>32</v>
      </c>
      <c r="B457" s="26">
        <v>1.6988068677854302</v>
      </c>
      <c r="C457" s="26">
        <v>1.7170464378425152</v>
      </c>
      <c r="D457" s="26">
        <v>1.7225636523266024</v>
      </c>
      <c r="E457" s="26">
        <v>1.7335586673104781</v>
      </c>
      <c r="F457" s="26">
        <v>1.7218722744451982</v>
      </c>
      <c r="G457" s="26">
        <v>1.7118759750390016</v>
      </c>
      <c r="H457" s="26">
        <v>1.6883947318190495</v>
      </c>
      <c r="I457" s="26">
        <v>1.7133887171561051</v>
      </c>
      <c r="J457" s="26">
        <v>1.7107885824866957</v>
      </c>
      <c r="K457" s="26">
        <v>1.7010628019323673</v>
      </c>
      <c r="L457" s="26">
        <v>1.7026974951830443</v>
      </c>
      <c r="M457" s="26">
        <f t="shared" ref="M457" si="159">+M449/M444</f>
        <v>1.6915077989601386</v>
      </c>
      <c r="N457" s="26"/>
      <c r="O457" s="16"/>
      <c r="P457" s="33"/>
      <c r="Q457" s="32">
        <f>SUM(B456:M456)/12</f>
        <v>192.58333333333334</v>
      </c>
      <c r="R457" s="54">
        <f>[4]Sheet1!$O$28</f>
        <v>0.76262448581171083</v>
      </c>
    </row>
    <row r="459" spans="1:18" ht="15" customHeight="1" x14ac:dyDescent="0.25">
      <c r="A459" s="2"/>
    </row>
    <row r="460" spans="1:18" ht="1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/>
    </row>
    <row r="475" spans="10:13" ht="15" customHeight="1" x14ac:dyDescent="0.25">
      <c r="J475" s="5"/>
      <c r="K475" s="5"/>
      <c r="L475" s="5"/>
      <c r="M475" s="74"/>
    </row>
    <row r="476" spans="10:13" ht="15" customHeight="1" x14ac:dyDescent="0.25">
      <c r="J476" s="5"/>
      <c r="K476" s="5"/>
      <c r="L476" s="5"/>
      <c r="M476" s="74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29" max="17" man="1"/>
    <brk id="385" max="17" man="1"/>
    <brk id="440" max="17" man="1"/>
  </rowBreaks>
  <ignoredErrors>
    <ignoredError sqref="M444 M4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Elizabeth Overton</cp:lastModifiedBy>
  <cp:lastPrinted>2018-07-17T18:15:38Z</cp:lastPrinted>
  <dcterms:created xsi:type="dcterms:W3CDTF">2012-07-05T16:07:48Z</dcterms:created>
  <dcterms:modified xsi:type="dcterms:W3CDTF">2018-07-18T17:54:01Z</dcterms:modified>
</cp:coreProperties>
</file>