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2018 Data\11 November 2018\"/>
    </mc:Choice>
  </mc:AlternateContent>
  <bookViews>
    <workbookView xWindow="-120" yWindow="0" windowWidth="15120" windowHeight="11565" tabRatio="411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'FY 15-16 Recruiting Performance'!$A$1:$R$484</definedName>
    <definedName name="_xlnm.Print_Titles" localSheetId="0">'FY 15-16 Recruiting Performance'!$1:$2</definedName>
  </definedNames>
  <calcPr calcId="162913"/>
</workbook>
</file>

<file path=xl/calcChain.xml><?xml version="1.0" encoding="utf-8"?>
<calcChain xmlns="http://schemas.openxmlformats.org/spreadsheetml/2006/main">
  <c r="M442" i="1" l="1"/>
  <c r="M441" i="1"/>
  <c r="M435" i="1"/>
  <c r="M434" i="1"/>
  <c r="M432" i="1"/>
  <c r="M428" i="1"/>
  <c r="M427" i="1"/>
  <c r="M423" i="1" l="1"/>
  <c r="M422" i="1"/>
  <c r="M416" i="1"/>
  <c r="M415" i="1"/>
  <c r="M413" i="1"/>
  <c r="M409" i="1"/>
  <c r="M408" i="1"/>
  <c r="M404" i="1" l="1"/>
  <c r="M403" i="1"/>
  <c r="M397" i="1"/>
  <c r="M396" i="1"/>
  <c r="M394" i="1"/>
  <c r="M390" i="1"/>
  <c r="M389" i="1"/>
  <c r="M385" i="1" l="1"/>
  <c r="M384" i="1"/>
  <c r="M378" i="1"/>
  <c r="M377" i="1"/>
  <c r="M375" i="1"/>
  <c r="M371" i="1"/>
  <c r="M370" i="1"/>
  <c r="M366" i="1" l="1"/>
  <c r="M365" i="1"/>
  <c r="M359" i="1"/>
  <c r="M358" i="1"/>
  <c r="M356" i="1"/>
  <c r="M352" i="1"/>
  <c r="M351" i="1"/>
  <c r="M326" i="1" l="1"/>
  <c r="M325" i="1"/>
  <c r="M319" i="1"/>
  <c r="M318" i="1"/>
  <c r="M316" i="1"/>
  <c r="M312" i="1"/>
  <c r="M311" i="1"/>
  <c r="M307" i="1" l="1"/>
  <c r="M306" i="1"/>
  <c r="M300" i="1"/>
  <c r="M299" i="1"/>
  <c r="M297" i="1"/>
  <c r="M293" i="1"/>
  <c r="M292" i="1"/>
  <c r="M288" i="1" l="1"/>
  <c r="M287" i="1"/>
  <c r="M281" i="1"/>
  <c r="M280" i="1"/>
  <c r="M278" i="1"/>
  <c r="M274" i="1"/>
  <c r="M273" i="1"/>
  <c r="M269" i="1" l="1"/>
  <c r="M268" i="1"/>
  <c r="M262" i="1"/>
  <c r="M261" i="1"/>
  <c r="M259" i="1"/>
  <c r="M255" i="1"/>
  <c r="M254" i="1"/>
  <c r="M250" i="1" l="1"/>
  <c r="M249" i="1"/>
  <c r="M243" i="1"/>
  <c r="M242" i="1"/>
  <c r="M240" i="1"/>
  <c r="M236" i="1"/>
  <c r="M235" i="1"/>
  <c r="M231" i="1" l="1"/>
  <c r="M230" i="1"/>
  <c r="M224" i="1"/>
  <c r="M223" i="1"/>
  <c r="M221" i="1"/>
  <c r="M217" i="1"/>
  <c r="M216" i="1"/>
  <c r="M205" i="1" l="1"/>
  <c r="M204" i="1"/>
  <c r="M199" i="1"/>
  <c r="M197" i="1"/>
  <c r="M193" i="1" l="1"/>
  <c r="M192" i="1"/>
  <c r="M186" i="1"/>
  <c r="M185" i="1"/>
  <c r="M183" i="1"/>
  <c r="M179" i="1"/>
  <c r="M178" i="1"/>
  <c r="M153" i="1" l="1"/>
  <c r="M152" i="1"/>
  <c r="M146" i="1"/>
  <c r="M145" i="1"/>
  <c r="M143" i="1"/>
  <c r="M139" i="1"/>
  <c r="M138" i="1"/>
  <c r="M134" i="1" l="1"/>
  <c r="M133" i="1"/>
  <c r="M127" i="1"/>
  <c r="M126" i="1"/>
  <c r="M124" i="1"/>
  <c r="M120" i="1"/>
  <c r="M119" i="1"/>
  <c r="M115" i="1" l="1"/>
  <c r="M114" i="1"/>
  <c r="M108" i="1"/>
  <c r="M107" i="1"/>
  <c r="M105" i="1"/>
  <c r="M101" i="1"/>
  <c r="M100" i="1"/>
  <c r="M96" i="1" l="1"/>
  <c r="M95" i="1"/>
  <c r="M89" i="1"/>
  <c r="M88" i="1"/>
  <c r="M86" i="1"/>
  <c r="M82" i="1"/>
  <c r="M81" i="1"/>
  <c r="M77" i="1" l="1"/>
  <c r="M76" i="1"/>
  <c r="M70" i="1"/>
  <c r="M69" i="1"/>
  <c r="M67" i="1"/>
  <c r="M63" i="1"/>
  <c r="M62" i="1"/>
  <c r="M58" i="1" l="1"/>
  <c r="M57" i="1"/>
  <c r="M51" i="1"/>
  <c r="M50" i="1"/>
  <c r="M48" i="1"/>
  <c r="M44" i="1"/>
  <c r="M43" i="1"/>
  <c r="M39" i="1" l="1"/>
  <c r="M38" i="1"/>
  <c r="M32" i="1"/>
  <c r="M31" i="1"/>
  <c r="M29" i="1"/>
  <c r="M25" i="1"/>
  <c r="M24" i="1"/>
  <c r="M20" i="1" l="1"/>
  <c r="M19" i="1"/>
  <c r="M13" i="1"/>
  <c r="M12" i="1"/>
  <c r="M10" i="1"/>
  <c r="M6" i="1"/>
  <c r="M5" i="1"/>
  <c r="M439" i="1" l="1"/>
  <c r="M438" i="1"/>
  <c r="M420" i="1"/>
  <c r="M419" i="1"/>
  <c r="M401" i="1"/>
  <c r="M400" i="1"/>
  <c r="M382" i="1"/>
  <c r="M381" i="1"/>
  <c r="M363" i="1"/>
  <c r="M362" i="1"/>
  <c r="M323" i="1"/>
  <c r="M322" i="1"/>
  <c r="M304" i="1"/>
  <c r="M303" i="1"/>
  <c r="M285" i="1"/>
  <c r="M284" i="1"/>
  <c r="M266" i="1"/>
  <c r="M265" i="1"/>
  <c r="M247" i="1"/>
  <c r="M246" i="1"/>
  <c r="M228" i="1"/>
  <c r="M227" i="1"/>
  <c r="M190" i="1"/>
  <c r="M189" i="1"/>
  <c r="M150" i="1"/>
  <c r="M149" i="1"/>
  <c r="M131" i="1"/>
  <c r="M130" i="1"/>
  <c r="M112" i="1"/>
  <c r="M111" i="1"/>
  <c r="M93" i="1"/>
  <c r="M92" i="1"/>
  <c r="M74" i="1"/>
  <c r="M73" i="1"/>
  <c r="M55" i="1"/>
  <c r="M54" i="1"/>
  <c r="M36" i="1"/>
  <c r="M35" i="1"/>
  <c r="M17" i="1"/>
  <c r="M16" i="1"/>
  <c r="M430" i="1" l="1"/>
  <c r="M411" i="1" l="1"/>
  <c r="M392" i="1" l="1"/>
  <c r="M373" i="1" l="1"/>
  <c r="M354" i="1" l="1"/>
  <c r="M314" i="1" l="1"/>
  <c r="M295" i="1" l="1"/>
  <c r="M276" i="1" l="1"/>
  <c r="M257" i="1" l="1"/>
  <c r="M238" i="1" l="1"/>
  <c r="M219" i="1" l="1"/>
  <c r="M181" i="1" l="1"/>
  <c r="M141" i="1" l="1"/>
  <c r="M122" i="1" l="1"/>
  <c r="M103" i="1" l="1"/>
  <c r="M84" i="1" l="1"/>
  <c r="M65" i="1" l="1"/>
  <c r="M46" i="1" l="1"/>
  <c r="M27" i="1" l="1"/>
  <c r="M8" i="1" l="1"/>
  <c r="M431" i="1" l="1"/>
  <c r="M412" i="1"/>
  <c r="M393" i="1"/>
  <c r="M374" i="1"/>
  <c r="M355" i="1"/>
  <c r="M315" i="1"/>
  <c r="M296" i="1"/>
  <c r="M277" i="1"/>
  <c r="M258" i="1"/>
  <c r="M239" i="1"/>
  <c r="M220" i="1"/>
  <c r="M182" i="1"/>
  <c r="M142" i="1"/>
  <c r="M123" i="1"/>
  <c r="M104" i="1"/>
  <c r="M85" i="1"/>
  <c r="M66" i="1"/>
  <c r="M47" i="1"/>
  <c r="M28" i="1"/>
  <c r="M9" i="1"/>
  <c r="R482" i="1" l="1"/>
  <c r="R463" i="1"/>
  <c r="R443" i="1"/>
  <c r="R424" i="1"/>
  <c r="R405" i="1"/>
  <c r="R386" i="1"/>
  <c r="R367" i="1"/>
  <c r="R346" i="1"/>
  <c r="R327" i="1"/>
  <c r="R308" i="1"/>
  <c r="R289" i="1"/>
  <c r="R270" i="1"/>
  <c r="R251" i="1"/>
  <c r="R232" i="1"/>
  <c r="R194" i="1"/>
  <c r="R173" i="1"/>
  <c r="R154" i="1"/>
  <c r="R135" i="1"/>
  <c r="R116" i="1"/>
  <c r="R97" i="1"/>
  <c r="R78" i="1"/>
  <c r="R59" i="1"/>
  <c r="R40" i="1"/>
  <c r="R21" i="1"/>
  <c r="M106" i="1" l="1"/>
  <c r="M414" i="1" l="1"/>
  <c r="M357" i="1"/>
  <c r="M317" i="1"/>
  <c r="M157" i="1"/>
  <c r="M158" i="1"/>
  <c r="M14" i="1" l="1"/>
  <c r="M11" i="1"/>
  <c r="M125" i="1"/>
  <c r="M203" i="1" l="1"/>
  <c r="M30" i="1" l="1"/>
  <c r="M109" i="1" l="1"/>
  <c r="M160" i="1" l="1"/>
  <c r="N160" i="1" s="1"/>
  <c r="M333" i="1"/>
  <c r="N333" i="1" s="1"/>
  <c r="M450" i="1"/>
  <c r="N450" i="1" s="1"/>
  <c r="M49" i="1"/>
  <c r="M68" i="1"/>
  <c r="M87" i="1"/>
  <c r="M144" i="1"/>
  <c r="M184" i="1"/>
  <c r="M222" i="1"/>
  <c r="M241" i="1"/>
  <c r="M260" i="1"/>
  <c r="M279" i="1"/>
  <c r="M298" i="1"/>
  <c r="M376" i="1"/>
  <c r="M395" i="1"/>
  <c r="M433" i="1"/>
  <c r="O469" i="1"/>
  <c r="O450" i="1"/>
  <c r="O430" i="1"/>
  <c r="N430" i="1"/>
  <c r="O411" i="1"/>
  <c r="N411" i="1"/>
  <c r="O392" i="1"/>
  <c r="N392" i="1"/>
  <c r="O373" i="1"/>
  <c r="N373" i="1"/>
  <c r="O354" i="1"/>
  <c r="N354" i="1"/>
  <c r="O333" i="1"/>
  <c r="O314" i="1"/>
  <c r="N314" i="1"/>
  <c r="O295" i="1"/>
  <c r="N295" i="1"/>
  <c r="O276" i="1"/>
  <c r="N276" i="1"/>
  <c r="O257" i="1"/>
  <c r="N257" i="1"/>
  <c r="O238" i="1"/>
  <c r="N238" i="1"/>
  <c r="O219" i="1"/>
  <c r="N219" i="1"/>
  <c r="O181" i="1"/>
  <c r="N181" i="1"/>
  <c r="O160" i="1"/>
  <c r="O141" i="1"/>
  <c r="N141" i="1"/>
  <c r="O122" i="1"/>
  <c r="N122" i="1"/>
  <c r="O103" i="1"/>
  <c r="N103" i="1"/>
  <c r="O84" i="1"/>
  <c r="N84" i="1"/>
  <c r="O65" i="1"/>
  <c r="N65" i="1"/>
  <c r="O46" i="1"/>
  <c r="N46" i="1"/>
  <c r="O8" i="1"/>
  <c r="O27" i="1"/>
  <c r="N27" i="1"/>
  <c r="M330" i="1"/>
  <c r="N8" i="1"/>
  <c r="M453" i="1" l="1"/>
  <c r="M336" i="1"/>
  <c r="M163" i="1"/>
  <c r="M469" i="1"/>
  <c r="N469" i="1" s="1"/>
  <c r="M345" i="1"/>
  <c r="M472" i="1" l="1"/>
  <c r="Q14" i="1"/>
  <c r="M461" i="1" l="1"/>
  <c r="M462" i="1"/>
  <c r="M458" i="1"/>
  <c r="M459" i="1"/>
  <c r="M454" i="1"/>
  <c r="M455" i="1"/>
  <c r="M451" i="1"/>
  <c r="M452" i="1"/>
  <c r="M447" i="1"/>
  <c r="M448" i="1"/>
  <c r="M344" i="1"/>
  <c r="M341" i="1"/>
  <c r="M342" i="1"/>
  <c r="M337" i="1"/>
  <c r="M338" i="1"/>
  <c r="M334" i="1"/>
  <c r="M335" i="1"/>
  <c r="M331" i="1"/>
  <c r="M466" i="1" l="1"/>
  <c r="M180" i="1" l="1"/>
  <c r="M169" i="1" l="1"/>
  <c r="M478" i="1" s="1"/>
  <c r="M172" i="1" l="1"/>
  <c r="M481" i="1" s="1"/>
  <c r="M171" i="1"/>
  <c r="M480" i="1" s="1"/>
  <c r="R158" i="1" l="1"/>
  <c r="R467" i="1" l="1"/>
  <c r="M168" i="1"/>
  <c r="M477" i="1" s="1"/>
  <c r="M165" i="1"/>
  <c r="M474" i="1" s="1"/>
  <c r="M164" i="1"/>
  <c r="M473" i="1" s="1"/>
  <c r="M161" i="1"/>
  <c r="M470" i="1" s="1"/>
  <c r="M162" i="1"/>
  <c r="M471" i="1" s="1"/>
  <c r="M467" i="1" l="1"/>
  <c r="N161" i="1"/>
  <c r="O161" i="1" s="1"/>
  <c r="N334" i="1"/>
  <c r="O334" i="1" s="1"/>
  <c r="N451" i="1"/>
  <c r="O451" i="1" s="1"/>
  <c r="N47" i="1"/>
  <c r="O47" i="1" s="1"/>
  <c r="N123" i="1"/>
  <c r="O123" i="1" s="1"/>
  <c r="N142" i="1"/>
  <c r="O142" i="1" s="1"/>
  <c r="N66" i="1"/>
  <c r="O66" i="1" s="1"/>
  <c r="N85" i="1"/>
  <c r="O85" i="1" s="1"/>
  <c r="N104" i="1"/>
  <c r="O104" i="1" s="1"/>
  <c r="N220" i="1"/>
  <c r="O220" i="1" s="1"/>
  <c r="N296" i="1"/>
  <c r="O296" i="1" s="1"/>
  <c r="N182" i="1"/>
  <c r="O182" i="1" s="1"/>
  <c r="N239" i="1"/>
  <c r="O239" i="1" s="1"/>
  <c r="N258" i="1"/>
  <c r="O258" i="1" s="1"/>
  <c r="N277" i="1"/>
  <c r="O277" i="1" s="1"/>
  <c r="N431" i="1"/>
  <c r="O431" i="1" s="1"/>
  <c r="N355" i="1"/>
  <c r="O355" i="1" s="1"/>
  <c r="N374" i="1"/>
  <c r="O374" i="1" s="1"/>
  <c r="N393" i="1"/>
  <c r="O393" i="1" s="1"/>
  <c r="N412" i="1"/>
  <c r="O412" i="1" s="1"/>
  <c r="N315" i="1"/>
  <c r="O315" i="1" s="1"/>
  <c r="N28" i="1"/>
  <c r="O28" i="1" s="1"/>
  <c r="N9" i="1"/>
  <c r="O9" i="1" s="1"/>
  <c r="N470" i="1" l="1"/>
  <c r="O470" i="1" s="1"/>
  <c r="N459" i="1" l="1"/>
  <c r="O459" i="1" s="1"/>
  <c r="N323" i="1"/>
  <c r="O323" i="1" s="1"/>
  <c r="N322" i="1"/>
  <c r="O322" i="1" s="1"/>
  <c r="N420" i="1"/>
  <c r="O420" i="1" s="1"/>
  <c r="N419" i="1"/>
  <c r="O419" i="1" s="1"/>
  <c r="N401" i="1"/>
  <c r="O401" i="1" s="1"/>
  <c r="N400" i="1"/>
  <c r="O400" i="1" s="1"/>
  <c r="N382" i="1"/>
  <c r="O382" i="1" s="1"/>
  <c r="N381" i="1"/>
  <c r="O381" i="1" s="1"/>
  <c r="N363" i="1"/>
  <c r="O363" i="1" s="1"/>
  <c r="N362" i="1"/>
  <c r="O362" i="1" s="1"/>
  <c r="N342" i="1"/>
  <c r="O342" i="1" s="1"/>
  <c r="N439" i="1"/>
  <c r="O439" i="1" s="1"/>
  <c r="N438" i="1"/>
  <c r="O438" i="1" s="1"/>
  <c r="N285" i="1"/>
  <c r="O285" i="1" s="1"/>
  <c r="N284" i="1"/>
  <c r="O284" i="1" s="1"/>
  <c r="N266" i="1"/>
  <c r="O266" i="1" s="1"/>
  <c r="N265" i="1"/>
  <c r="O265" i="1" s="1"/>
  <c r="N247" i="1"/>
  <c r="O247" i="1" s="1"/>
  <c r="N246" i="1"/>
  <c r="O246" i="1" s="1"/>
  <c r="N190" i="1"/>
  <c r="O190" i="1" s="1"/>
  <c r="N189" i="1"/>
  <c r="O189" i="1" s="1"/>
  <c r="N168" i="1"/>
  <c r="O168" i="1" s="1"/>
  <c r="N169" i="1"/>
  <c r="O169" i="1" s="1"/>
  <c r="N304" i="1"/>
  <c r="O304" i="1" s="1"/>
  <c r="N303" i="1"/>
  <c r="O303" i="1" s="1"/>
  <c r="N228" i="1"/>
  <c r="O228" i="1" s="1"/>
  <c r="N227" i="1"/>
  <c r="O227" i="1" s="1"/>
  <c r="N112" i="1"/>
  <c r="O112" i="1" s="1"/>
  <c r="N111" i="1"/>
  <c r="O111" i="1" s="1"/>
  <c r="N93" i="1"/>
  <c r="O93" i="1" s="1"/>
  <c r="N92" i="1"/>
  <c r="O92" i="1" s="1"/>
  <c r="N74" i="1"/>
  <c r="O74" i="1" s="1"/>
  <c r="N73" i="1"/>
  <c r="O73" i="1" s="1"/>
  <c r="N150" i="1"/>
  <c r="O150" i="1" s="1"/>
  <c r="N149" i="1"/>
  <c r="O149" i="1" s="1"/>
  <c r="N130" i="1"/>
  <c r="O130" i="1" s="1"/>
  <c r="N131" i="1"/>
  <c r="O131" i="1" s="1"/>
  <c r="N55" i="1"/>
  <c r="O55" i="1" s="1"/>
  <c r="N54" i="1"/>
  <c r="O54" i="1" s="1"/>
  <c r="N36" i="1"/>
  <c r="O36" i="1" s="1"/>
  <c r="N35" i="1"/>
  <c r="O35" i="1" s="1"/>
  <c r="N17" i="1"/>
  <c r="O17" i="1" s="1"/>
  <c r="N16" i="1"/>
  <c r="O16" i="1" s="1"/>
  <c r="N477" i="1" l="1"/>
  <c r="O477" i="1" s="1"/>
  <c r="N478" i="1"/>
  <c r="O478" i="1" s="1"/>
  <c r="N458" i="1"/>
  <c r="O458" i="1" s="1"/>
  <c r="N341" i="1"/>
  <c r="O341" i="1" s="1"/>
  <c r="M429" i="1" l="1"/>
  <c r="M218" i="1" l="1"/>
  <c r="M147" i="1"/>
  <c r="M320" i="1"/>
  <c r="M313" i="1"/>
  <c r="M417" i="1"/>
  <c r="M410" i="1"/>
  <c r="M398" i="1"/>
  <c r="M391" i="1"/>
  <c r="M405" i="1" s="1"/>
  <c r="M379" i="1"/>
  <c r="M372" i="1"/>
  <c r="M360" i="1"/>
  <c r="M353" i="1"/>
  <c r="M367" i="1" s="1"/>
  <c r="M436" i="1"/>
  <c r="M443" i="1"/>
  <c r="M282" i="1"/>
  <c r="M275" i="1"/>
  <c r="M289" i="1" s="1"/>
  <c r="M263" i="1"/>
  <c r="M256" i="1"/>
  <c r="M244" i="1"/>
  <c r="M64" i="1"/>
  <c r="M78" i="1" s="1"/>
  <c r="M270" i="1" l="1"/>
  <c r="M71" i="1"/>
  <c r="M45" i="1"/>
  <c r="M26" i="1"/>
  <c r="M121" i="1"/>
  <c r="M83" i="1"/>
  <c r="M294" i="1"/>
  <c r="M308" i="1" s="1"/>
  <c r="M128" i="1"/>
  <c r="M140" i="1"/>
  <c r="M237" i="1"/>
  <c r="M251" i="1" s="1"/>
  <c r="M52" i="1"/>
  <c r="M206" i="1"/>
  <c r="M7" i="1"/>
  <c r="M102" i="1"/>
  <c r="M194" i="1"/>
  <c r="M225" i="1"/>
  <c r="M33" i="1"/>
  <c r="M90" i="1"/>
  <c r="M301" i="1"/>
  <c r="M456" i="1"/>
  <c r="M327" i="1"/>
  <c r="M424" i="1"/>
  <c r="M386" i="1"/>
  <c r="M449" i="1"/>
  <c r="M339" i="1"/>
  <c r="M187" i="1"/>
  <c r="M232" i="1"/>
  <c r="M213" i="1"/>
  <c r="M116" i="1" l="1"/>
  <c r="M40" i="1"/>
  <c r="M159" i="1"/>
  <c r="M173" i="1" s="1"/>
  <c r="M166" i="1"/>
  <c r="M59" i="1"/>
  <c r="M154" i="1"/>
  <c r="M135" i="1"/>
  <c r="M332" i="1"/>
  <c r="M346" i="1" s="1"/>
  <c r="M97" i="1"/>
  <c r="M21" i="1"/>
  <c r="M463" i="1"/>
  <c r="M468" i="1" l="1"/>
  <c r="M482" i="1" s="1"/>
  <c r="M475" i="1"/>
  <c r="R320" i="1" l="1"/>
  <c r="R417" i="1"/>
  <c r="R398" i="1"/>
  <c r="R379" i="1"/>
  <c r="R360" i="1"/>
  <c r="R436" i="1"/>
  <c r="R282" i="1"/>
  <c r="R263" i="1"/>
  <c r="R244" i="1"/>
  <c r="R187" i="1"/>
  <c r="R301" i="1"/>
  <c r="R225" i="1"/>
  <c r="R206" i="1"/>
  <c r="R109" i="1"/>
  <c r="R90" i="1"/>
  <c r="R71" i="1"/>
  <c r="R147" i="1"/>
  <c r="R128" i="1"/>
  <c r="R52" i="1"/>
  <c r="R33" i="1"/>
  <c r="R14" i="1"/>
  <c r="Q467" i="1"/>
  <c r="Q448" i="1"/>
  <c r="Q312" i="1"/>
  <c r="Q409" i="1"/>
  <c r="Q390" i="1"/>
  <c r="Q371" i="1"/>
  <c r="Q352" i="1"/>
  <c r="Q331" i="1"/>
  <c r="Q428" i="1"/>
  <c r="Q274" i="1"/>
  <c r="Q255" i="1"/>
  <c r="Q236" i="1"/>
  <c r="Q179" i="1"/>
  <c r="Q158" i="1"/>
  <c r="Q293" i="1"/>
  <c r="Q217" i="1"/>
  <c r="Q101" i="1"/>
  <c r="Q82" i="1"/>
  <c r="Q63" i="1"/>
  <c r="Q139" i="1"/>
  <c r="Q120" i="1"/>
  <c r="Q44" i="1"/>
  <c r="Q25" i="1"/>
  <c r="Q6" i="1"/>
  <c r="N205" i="1" l="1"/>
  <c r="N204" i="1"/>
  <c r="N197" i="1"/>
  <c r="R166" i="1" l="1"/>
  <c r="O205" i="1"/>
  <c r="O204" i="1"/>
  <c r="N203" i="1" l="1"/>
  <c r="N199" i="1"/>
  <c r="N206" i="1"/>
  <c r="O197" i="1"/>
  <c r="O203" i="1" l="1"/>
  <c r="O206" i="1"/>
  <c r="O199" i="1"/>
  <c r="Q327" i="1" l="1"/>
  <c r="Q320" i="1"/>
  <c r="N319" i="1"/>
  <c r="N318" i="1"/>
  <c r="N316" i="1"/>
  <c r="N312" i="1"/>
  <c r="N311" i="1"/>
  <c r="Q424" i="1"/>
  <c r="Q417" i="1"/>
  <c r="N416" i="1"/>
  <c r="N415" i="1"/>
  <c r="N413" i="1"/>
  <c r="N409" i="1"/>
  <c r="N408" i="1"/>
  <c r="Q405" i="1"/>
  <c r="Q398" i="1"/>
  <c r="N397" i="1"/>
  <c r="N396" i="1"/>
  <c r="N394" i="1"/>
  <c r="N390" i="1"/>
  <c r="N389" i="1"/>
  <c r="Q386" i="1"/>
  <c r="Q379" i="1"/>
  <c r="N378" i="1"/>
  <c r="N377" i="1"/>
  <c r="N375" i="1"/>
  <c r="N371" i="1"/>
  <c r="N370" i="1"/>
  <c r="Q367" i="1"/>
  <c r="Q360" i="1"/>
  <c r="N359" i="1"/>
  <c r="N358" i="1"/>
  <c r="N356" i="1"/>
  <c r="N352" i="1"/>
  <c r="N351" i="1"/>
  <c r="Q443" i="1"/>
  <c r="Q436" i="1"/>
  <c r="N435" i="1"/>
  <c r="N434" i="1"/>
  <c r="N432" i="1"/>
  <c r="N428" i="1"/>
  <c r="N427" i="1"/>
  <c r="Q289" i="1"/>
  <c r="Q282" i="1"/>
  <c r="N281" i="1"/>
  <c r="N280" i="1"/>
  <c r="N278" i="1"/>
  <c r="N274" i="1"/>
  <c r="N273" i="1"/>
  <c r="Q270" i="1"/>
  <c r="Q263" i="1"/>
  <c r="N262" i="1"/>
  <c r="N261" i="1"/>
  <c r="N259" i="1"/>
  <c r="N255" i="1"/>
  <c r="N254" i="1"/>
  <c r="Q251" i="1"/>
  <c r="Q244" i="1"/>
  <c r="N243" i="1"/>
  <c r="N242" i="1"/>
  <c r="N240" i="1"/>
  <c r="N236" i="1"/>
  <c r="N235" i="1"/>
  <c r="Q194" i="1"/>
  <c r="Q187" i="1"/>
  <c r="N186" i="1"/>
  <c r="N185" i="1"/>
  <c r="N183" i="1"/>
  <c r="N179" i="1"/>
  <c r="N178" i="1"/>
  <c r="Q308" i="1"/>
  <c r="Q301" i="1"/>
  <c r="N300" i="1"/>
  <c r="N299" i="1"/>
  <c r="N297" i="1"/>
  <c r="N293" i="1"/>
  <c r="N292" i="1"/>
  <c r="Q232" i="1"/>
  <c r="Q225" i="1"/>
  <c r="N224" i="1"/>
  <c r="N223" i="1"/>
  <c r="N221" i="1"/>
  <c r="N217" i="1"/>
  <c r="N216" i="1"/>
  <c r="Q116" i="1"/>
  <c r="Q109" i="1"/>
  <c r="N108" i="1"/>
  <c r="N107" i="1"/>
  <c r="N105" i="1"/>
  <c r="N101" i="1"/>
  <c r="N100" i="1"/>
  <c r="Q97" i="1"/>
  <c r="Q90" i="1"/>
  <c r="N89" i="1"/>
  <c r="N88" i="1"/>
  <c r="N86" i="1"/>
  <c r="N82" i="1"/>
  <c r="N81" i="1"/>
  <c r="Q78" i="1"/>
  <c r="Q71" i="1"/>
  <c r="N70" i="1"/>
  <c r="N69" i="1"/>
  <c r="N67" i="1"/>
  <c r="N63" i="1"/>
  <c r="N62" i="1"/>
  <c r="Q154" i="1"/>
  <c r="Q147" i="1"/>
  <c r="N146" i="1"/>
  <c r="N145" i="1"/>
  <c r="N143" i="1"/>
  <c r="N139" i="1"/>
  <c r="N138" i="1"/>
  <c r="Q135" i="1"/>
  <c r="Q128" i="1"/>
  <c r="N127" i="1"/>
  <c r="N126" i="1"/>
  <c r="N124" i="1"/>
  <c r="N120" i="1"/>
  <c r="N119" i="1"/>
  <c r="Q59" i="1"/>
  <c r="Q52" i="1"/>
  <c r="N51" i="1"/>
  <c r="N50" i="1"/>
  <c r="N48" i="1"/>
  <c r="N44" i="1"/>
  <c r="N43" i="1"/>
  <c r="Q40" i="1"/>
  <c r="Q33" i="1"/>
  <c r="N32" i="1"/>
  <c r="N31" i="1"/>
  <c r="O31" i="1" s="1"/>
  <c r="N29" i="1"/>
  <c r="N25" i="1"/>
  <c r="N24" i="1"/>
  <c r="Q21" i="1"/>
  <c r="N13" i="1"/>
  <c r="N12" i="1"/>
  <c r="N10" i="1"/>
  <c r="N6" i="1"/>
  <c r="O6" i="1" s="1"/>
  <c r="N5" i="1"/>
  <c r="O359" i="1" l="1"/>
  <c r="O319" i="1" l="1"/>
  <c r="O318" i="1"/>
  <c r="O316" i="1"/>
  <c r="O312" i="1"/>
  <c r="O311" i="1"/>
  <c r="O416" i="1"/>
  <c r="O415" i="1"/>
  <c r="O413" i="1"/>
  <c r="O409" i="1"/>
  <c r="O408" i="1"/>
  <c r="O397" i="1"/>
  <c r="O396" i="1"/>
  <c r="O394" i="1"/>
  <c r="O390" i="1"/>
  <c r="O389" i="1"/>
  <c r="O378" i="1"/>
  <c r="O377" i="1"/>
  <c r="O375" i="1"/>
  <c r="O371" i="1"/>
  <c r="O370" i="1"/>
  <c r="O358" i="1"/>
  <c r="O356" i="1"/>
  <c r="O352" i="1"/>
  <c r="O351" i="1"/>
  <c r="O435" i="1"/>
  <c r="O434" i="1"/>
  <c r="O432" i="1"/>
  <c r="O428" i="1"/>
  <c r="O427" i="1"/>
  <c r="O281" i="1"/>
  <c r="O280" i="1"/>
  <c r="O278" i="1"/>
  <c r="O274" i="1"/>
  <c r="O273" i="1"/>
  <c r="O262" i="1"/>
  <c r="O261" i="1"/>
  <c r="O259" i="1"/>
  <c r="O255" i="1"/>
  <c r="O254" i="1"/>
  <c r="O243" i="1"/>
  <c r="O242" i="1"/>
  <c r="O240" i="1"/>
  <c r="O236" i="1"/>
  <c r="O235" i="1"/>
  <c r="O186" i="1"/>
  <c r="O185" i="1"/>
  <c r="O183" i="1"/>
  <c r="O179" i="1"/>
  <c r="O178" i="1"/>
  <c r="O300" i="1"/>
  <c r="O299" i="1"/>
  <c r="O297" i="1"/>
  <c r="O293" i="1"/>
  <c r="O292" i="1"/>
  <c r="O224" i="1"/>
  <c r="O223" i="1"/>
  <c r="O221" i="1"/>
  <c r="O217" i="1"/>
  <c r="O216" i="1"/>
  <c r="O108" i="1"/>
  <c r="O107" i="1"/>
  <c r="O105" i="1"/>
  <c r="O101" i="1"/>
  <c r="O100" i="1"/>
  <c r="O89" i="1"/>
  <c r="O88" i="1"/>
  <c r="O86" i="1"/>
  <c r="O82" i="1"/>
  <c r="O81" i="1"/>
  <c r="O67" i="1"/>
  <c r="O63" i="1"/>
  <c r="O146" i="1"/>
  <c r="O145" i="1"/>
  <c r="O143" i="1"/>
  <c r="O139" i="1"/>
  <c r="O138" i="1"/>
  <c r="O127" i="1"/>
  <c r="O126" i="1"/>
  <c r="O124" i="1"/>
  <c r="O120" i="1"/>
  <c r="O119" i="1"/>
  <c r="O51" i="1"/>
  <c r="O50" i="1"/>
  <c r="O48" i="1"/>
  <c r="O44" i="1"/>
  <c r="O43" i="1"/>
  <c r="O32" i="1"/>
  <c r="O29" i="1"/>
  <c r="O25" i="1"/>
  <c r="O24" i="1"/>
  <c r="O13" i="1"/>
  <c r="O12" i="1"/>
  <c r="O10" i="1"/>
  <c r="O5" i="1"/>
  <c r="O62" i="1" l="1"/>
  <c r="O70" i="1"/>
  <c r="O69" i="1"/>
  <c r="R456" i="1"/>
  <c r="R339" i="1"/>
  <c r="R475" i="1" l="1"/>
  <c r="N455" i="1" l="1"/>
  <c r="N448" i="1"/>
  <c r="Q339" i="1"/>
  <c r="N335" i="1"/>
  <c r="N331" i="1"/>
  <c r="N338" i="1"/>
  <c r="N447" i="1"/>
  <c r="N454" i="1"/>
  <c r="Q463" i="1"/>
  <c r="N330" i="1"/>
  <c r="N337" i="1"/>
  <c r="Q346" i="1"/>
  <c r="N452" i="1"/>
  <c r="Q456" i="1"/>
  <c r="N456" i="1" l="1"/>
  <c r="N339" i="1"/>
  <c r="O337" i="1" l="1"/>
  <c r="O331" i="1"/>
  <c r="O338" i="1"/>
  <c r="O447" i="1"/>
  <c r="O454" i="1"/>
  <c r="O330" i="1"/>
  <c r="O452" i="1"/>
  <c r="O335" i="1"/>
  <c r="O448" i="1"/>
  <c r="O455" i="1"/>
  <c r="O339" i="1" l="1"/>
  <c r="O456" i="1"/>
  <c r="N313" i="1" l="1"/>
  <c r="O313" i="1" s="1"/>
  <c r="N320" i="1"/>
  <c r="N317" i="1" l="1"/>
  <c r="O317" i="1" s="1"/>
  <c r="N429" i="1"/>
  <c r="O429" i="1" s="1"/>
  <c r="N436" i="1"/>
  <c r="N433" i="1" l="1"/>
  <c r="O433" i="1" s="1"/>
  <c r="N410" i="1" l="1"/>
  <c r="O410" i="1" s="1"/>
  <c r="N391" i="1"/>
  <c r="N417" i="1"/>
  <c r="N414" i="1" l="1"/>
  <c r="O414" i="1" s="1"/>
  <c r="O391" i="1"/>
  <c r="N379" i="1"/>
  <c r="N398" i="1" l="1"/>
  <c r="O398" i="1" s="1"/>
  <c r="N395" i="1"/>
  <c r="O395" i="1" s="1"/>
  <c r="N372" i="1"/>
  <c r="O372" i="1" s="1"/>
  <c r="N376" i="1" l="1"/>
  <c r="O376" i="1" s="1"/>
  <c r="N140" i="1"/>
  <c r="O140" i="1" s="1"/>
  <c r="N275" i="1"/>
  <c r="N147" i="1"/>
  <c r="N144" i="1" l="1"/>
  <c r="O144" i="1" s="1"/>
  <c r="N279" i="1"/>
  <c r="N282" i="1"/>
  <c r="N256" i="1" l="1"/>
  <c r="O256" i="1" s="1"/>
  <c r="N263" i="1"/>
  <c r="N360" i="1"/>
  <c r="N260" i="1" l="1"/>
  <c r="O260" i="1" s="1"/>
  <c r="N353" i="1"/>
  <c r="O353" i="1" s="1"/>
  <c r="N237" i="1"/>
  <c r="N244" i="1"/>
  <c r="N357" i="1" l="1"/>
  <c r="O357" i="1" s="1"/>
  <c r="O237" i="1"/>
  <c r="N225" i="1"/>
  <c r="N218" i="1" l="1"/>
  <c r="O218" i="1" s="1"/>
  <c r="N241" i="1"/>
  <c r="O241" i="1" s="1"/>
  <c r="N128" i="1"/>
  <c r="N222" i="1" l="1"/>
  <c r="O222" i="1" s="1"/>
  <c r="N121" i="1"/>
  <c r="O121" i="1" s="1"/>
  <c r="N102" i="1" l="1"/>
  <c r="O102" i="1" s="1"/>
  <c r="N125" i="1"/>
  <c r="O125" i="1" s="1"/>
  <c r="N109" i="1"/>
  <c r="N106" i="1" l="1"/>
  <c r="O106" i="1" s="1"/>
  <c r="N187" i="1" l="1"/>
  <c r="N180" i="1" l="1"/>
  <c r="O180" i="1" s="1"/>
  <c r="N449" i="1"/>
  <c r="N90" i="1"/>
  <c r="N184" i="1" l="1"/>
  <c r="O184" i="1" s="1"/>
  <c r="N83" i="1"/>
  <c r="O83" i="1" s="1"/>
  <c r="N453" i="1"/>
  <c r="N87" i="1" l="1"/>
  <c r="O87" i="1" s="1"/>
  <c r="N64" i="1"/>
  <c r="O64" i="1" s="1"/>
  <c r="N71" i="1"/>
  <c r="N68" i="1" l="1"/>
  <c r="O68" i="1" s="1"/>
  <c r="N45" i="1"/>
  <c r="O45" i="1" s="1"/>
  <c r="N33" i="1"/>
  <c r="N52" i="1"/>
  <c r="N49" i="1" l="1"/>
  <c r="O49" i="1" s="1"/>
  <c r="N26" i="1"/>
  <c r="O26" i="1" s="1"/>
  <c r="N14" i="1"/>
  <c r="N30" i="1" l="1"/>
  <c r="O30" i="1" s="1"/>
  <c r="N7" i="1"/>
  <c r="O7" i="1" s="1"/>
  <c r="N11" i="1" l="1"/>
  <c r="O11" i="1" s="1"/>
  <c r="O263" i="1" l="1"/>
  <c r="O320" i="1" l="1"/>
  <c r="O436" i="1" l="1"/>
  <c r="O417" i="1" l="1"/>
  <c r="O379" i="1" l="1"/>
  <c r="O147" i="1"/>
  <c r="O360" i="1" l="1"/>
  <c r="O244" i="1" l="1"/>
  <c r="O225" i="1" l="1"/>
  <c r="O128" i="1"/>
  <c r="O109" i="1" l="1"/>
  <c r="O187" i="1" l="1"/>
  <c r="O90" i="1" l="1"/>
  <c r="O71" i="1" l="1"/>
  <c r="O33" i="1" l="1"/>
  <c r="O52" i="1"/>
  <c r="O14" i="1" l="1"/>
  <c r="O275" i="1" l="1"/>
  <c r="O282" i="1" l="1"/>
  <c r="O449" i="1"/>
  <c r="O279" i="1" l="1"/>
  <c r="O453" i="1" l="1"/>
  <c r="Q173" i="1" l="1"/>
  <c r="Q166" i="1"/>
  <c r="N158" i="1"/>
  <c r="N164" i="1" l="1"/>
  <c r="O164" i="1" s="1"/>
  <c r="N162" i="1"/>
  <c r="O162" i="1" s="1"/>
  <c r="N467" i="1"/>
  <c r="Q482" i="1"/>
  <c r="Q475" i="1"/>
  <c r="N157" i="1" l="1"/>
  <c r="O157" i="1" s="1"/>
  <c r="N165" i="1"/>
  <c r="O165" i="1" s="1"/>
  <c r="N473" i="1"/>
  <c r="O473" i="1" s="1"/>
  <c r="N471" i="1"/>
  <c r="O471" i="1" s="1"/>
  <c r="O158" i="1"/>
  <c r="O467" i="1"/>
  <c r="N474" i="1"/>
  <c r="N294" i="1"/>
  <c r="N466" i="1" l="1"/>
  <c r="O466" i="1" s="1"/>
  <c r="N166" i="1"/>
  <c r="O166" i="1" s="1"/>
  <c r="N301" i="1"/>
  <c r="O301" i="1" s="1"/>
  <c r="N332" i="1"/>
  <c r="O474" i="1"/>
  <c r="N298" i="1"/>
  <c r="N159" i="1"/>
  <c r="N468" i="1"/>
  <c r="N475" i="1" l="1"/>
  <c r="O475" i="1" s="1"/>
  <c r="O298" i="1"/>
  <c r="O294" i="1"/>
  <c r="O332" i="1"/>
  <c r="N163" i="1" l="1"/>
  <c r="O163" i="1" s="1"/>
  <c r="N336" i="1"/>
  <c r="O336" i="1" s="1"/>
  <c r="N472" i="1"/>
  <c r="O472" i="1" s="1"/>
  <c r="O468" i="1"/>
  <c r="O159" i="1"/>
</calcChain>
</file>

<file path=xl/sharedStrings.xml><?xml version="1.0" encoding="utf-8"?>
<sst xmlns="http://schemas.openxmlformats.org/spreadsheetml/2006/main" count="1085" uniqueCount="77">
  <si>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</si>
  <si>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</si>
  <si>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</si>
  <si>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</si>
  <si>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</si>
  <si>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</si>
  <si>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</si>
  <si>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</si>
  <si>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</si>
  <si>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</si>
  <si>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</si>
  <si>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</si>
  <si>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</si>
  <si>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</si>
  <si>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</si>
  <si>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</si>
  <si>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</si>
  <si>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</si>
  <si>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</si>
  <si>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</si>
  <si>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</si>
  <si>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</si>
  <si>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</si>
  <si>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</si>
  <si>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</si>
  <si>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</si>
  <si>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</si>
  <si>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</si>
  <si>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</si>
  <si>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</si>
  <si>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</si>
  <si>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</si>
  <si>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</si>
  <si>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</si>
  <si>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</si>
  <si>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</si>
  <si>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</si>
  <si>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</si>
  <si>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</si>
  <si>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</si>
  <si>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</si>
  <si>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</si>
  <si>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</si>
  <si>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</si>
  <si>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</si>
  <si>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</si>
  <si>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</si>
  <si>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</si>
  <si>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Circuit 9 - Osceola</t>
  </si>
  <si>
    <t>Circuit 9 - Orange</t>
  </si>
  <si>
    <t>No Data</t>
  </si>
  <si>
    <t xml:space="preserve"> Rolling
12 Month
# Change</t>
  </si>
  <si>
    <t>Rolling
12 Month
% Change</t>
  </si>
  <si>
    <t>Cumulative R12M Total Children</t>
  </si>
  <si>
    <t>Cumulative R12M Total Volunteers</t>
  </si>
  <si>
    <t>Region - North</t>
  </si>
  <si>
    <t>Region - North Total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</si>
  <si>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</si>
  <si>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</si>
  <si>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</si>
  <si>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</si>
  <si>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</si>
  <si>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</si>
  <si>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</si>
  <si>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</si>
  <si>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</si>
  <si>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GAL Alumni (Cumulative)</t>
  </si>
  <si>
    <t>Sep 18</t>
  </si>
  <si>
    <t>12+ Months Inactive Volunteers</t>
  </si>
  <si>
    <t>Sept. 2019</t>
  </si>
  <si>
    <t>3 Month</t>
  </si>
  <si>
    <t>Oct 18</t>
  </si>
  <si>
    <t>4 Month</t>
  </si>
  <si>
    <t>November 2018</t>
  </si>
  <si>
    <t>Nov 18</t>
  </si>
  <si>
    <t>5 Month</t>
  </si>
  <si>
    <t>FY 2018-2019 Regional &amp; Statewide Monthly Recruitment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</si>
</sst>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2018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L%20Alumni%20November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12%20Months%20November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12M%20Total%20Children%20&amp;%20Total%20Volunteers%20November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November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CIRCUIT%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1.18"/>
      <sheetName val="1st Circuit County Sum 11.18"/>
      <sheetName val="Escambia 11.18"/>
      <sheetName val="Okaloosa 11.18"/>
      <sheetName val="Santa Rosa 11.18"/>
      <sheetName val="Walton 11.18"/>
      <sheetName val="1st Circuit Summary 10.18"/>
      <sheetName val="1st Circuit County Sum 10.18"/>
      <sheetName val="Escambia 10.18"/>
      <sheetName val="Okaloosa 10.18"/>
      <sheetName val="Santa Rosa 10.18"/>
      <sheetName val="Walton 10.18"/>
      <sheetName val="1st Circuit Summary 09.18"/>
      <sheetName val="1st Circuit County Sum 09.18"/>
      <sheetName val="Escambia 09.18"/>
      <sheetName val="Okaloosa 09.18"/>
      <sheetName val="Santa Rosa 09.18"/>
      <sheetName val="Walton 09.18"/>
      <sheetName val="1st Circuit Summary 08.18"/>
      <sheetName val="1st Circuit County Sum 08.18"/>
      <sheetName val="Escambia 08.18"/>
      <sheetName val="Okaloosa 08.18"/>
      <sheetName val="Santa Rosa 08.18"/>
      <sheetName val="Walton 08.18"/>
      <sheetName val="1st Circuit Summary 07.18"/>
      <sheetName val="1st Circuit County Sum 07.18"/>
      <sheetName val="Escambia 07.18"/>
      <sheetName val="Okaloosa 07.18"/>
      <sheetName val="Santa Rosa 07.18"/>
      <sheetName val="Walton 07.18"/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9">
          <cell r="B9">
            <v>326</v>
          </cell>
        </row>
        <row r="16">
          <cell r="B16">
            <v>1060</v>
          </cell>
          <cell r="H16">
            <v>478</v>
          </cell>
        </row>
        <row r="17">
          <cell r="G17">
            <v>189</v>
          </cell>
        </row>
        <row r="18">
          <cell r="H18">
            <v>19</v>
          </cell>
        </row>
        <row r="19">
          <cell r="H19">
            <v>0</v>
          </cell>
        </row>
        <row r="20">
          <cell r="H20">
            <v>19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1.18"/>
      <sheetName val="7th Circuit County Sum 11.18"/>
      <sheetName val="Flagler 11.18"/>
      <sheetName val="Putnam 11.18"/>
      <sheetName val="St. Johns 11.18"/>
      <sheetName val="Volusia 11.18"/>
      <sheetName val="7th Circuit Summary 10.18"/>
      <sheetName val="7th Circuit County Sum 10.18"/>
      <sheetName val="Flagler 10.18"/>
      <sheetName val="Putnam 10.18"/>
      <sheetName val="St. Johns 10.18"/>
      <sheetName val="Volusia 10.18"/>
      <sheetName val="7th Circuit Summary 09.18"/>
      <sheetName val="7th Circuit County Sum 09.18"/>
      <sheetName val="Flagler 09.18"/>
      <sheetName val="Putnam 09.18"/>
      <sheetName val="St. Johns 09.18"/>
      <sheetName val="Volusia 09.18"/>
      <sheetName val="7th Circuit Summary 08.18"/>
      <sheetName val="7th Circuit County Sum 08.18"/>
      <sheetName val="Flagler 08.18"/>
      <sheetName val="Putnam 08.18"/>
      <sheetName val="St. Johns 08.18"/>
      <sheetName val="Volusia 08.18"/>
      <sheetName val="7th Circuit Summary 07.18"/>
      <sheetName val="7th Circuit County Sum 07.18"/>
      <sheetName val="Flagler 07.18"/>
      <sheetName val="Putnam 07.18"/>
      <sheetName val="St. Johns 07.18"/>
      <sheetName val="Volusia 07.18"/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9">
          <cell r="B9">
            <v>354</v>
          </cell>
        </row>
        <row r="16">
          <cell r="B16">
            <v>1131</v>
          </cell>
          <cell r="H16">
            <v>386</v>
          </cell>
        </row>
        <row r="17">
          <cell r="G17">
            <v>175</v>
          </cell>
        </row>
        <row r="18">
          <cell r="H18">
            <v>15</v>
          </cell>
        </row>
        <row r="19">
          <cell r="H19">
            <v>3</v>
          </cell>
        </row>
        <row r="20">
          <cell r="H20">
            <v>8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1.18"/>
      <sheetName val="8th Circuit County Sum 11.18"/>
      <sheetName val="Alachua 11.18"/>
      <sheetName val="Baker 11.18"/>
      <sheetName val="Bradford 11.18"/>
      <sheetName val="Gilchrist 11.18"/>
      <sheetName val="Levy 11.18"/>
      <sheetName val="Union 11.18"/>
      <sheetName val="8th Circuit Summary 10.18"/>
      <sheetName val="8th Circuit County Sum 10.18"/>
      <sheetName val="Alachua 10.18"/>
      <sheetName val="Baker 10.18"/>
      <sheetName val="Bradford 10.18"/>
      <sheetName val="Gilchrist 10.18"/>
      <sheetName val="Levy 10.18"/>
      <sheetName val="Union 10.18"/>
      <sheetName val="8th Circuit Summary 09.18"/>
      <sheetName val="8th Circuit County Sum 09.18"/>
      <sheetName val="Alachua 09.18"/>
      <sheetName val="Baker 09.18"/>
      <sheetName val="Bradford 09.18"/>
      <sheetName val="Gilchrist 09.18"/>
      <sheetName val="Levy 09.18"/>
      <sheetName val="Union 09.18"/>
      <sheetName val="8th Circuit Summary 08.18"/>
      <sheetName val="8th Circuit County Sum 08.18"/>
      <sheetName val="Alachua 08.18"/>
      <sheetName val="Baker 08.18"/>
      <sheetName val="Bradford 08.18"/>
      <sheetName val="Gilchrist 08.18"/>
      <sheetName val="Levy 08.18"/>
      <sheetName val="Union 08.18"/>
      <sheetName val="8th Circuit Summary 07.18"/>
      <sheetName val="8th Circuit County Sum 07.18"/>
      <sheetName val="Alachua 07.18"/>
      <sheetName val="Baker 07.18"/>
      <sheetName val="Bradford 07.18"/>
      <sheetName val="Gilchrist 07.18"/>
      <sheetName val="Levy 07.18"/>
      <sheetName val="Union 07.18"/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9">
          <cell r="B9">
            <v>85</v>
          </cell>
        </row>
        <row r="16">
          <cell r="B16">
            <v>444</v>
          </cell>
          <cell r="H16">
            <v>281</v>
          </cell>
        </row>
        <row r="17">
          <cell r="G17">
            <v>96</v>
          </cell>
        </row>
        <row r="18">
          <cell r="H18">
            <v>7</v>
          </cell>
        </row>
        <row r="19">
          <cell r="H19">
            <v>1</v>
          </cell>
        </row>
        <row r="20">
          <cell r="H20">
            <v>10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1.18"/>
      <sheetName val="14th Circuit County Sum 11.18"/>
      <sheetName val="Bay 11.18"/>
      <sheetName val="Calhoun 11.18"/>
      <sheetName val="Gulf 11.18"/>
      <sheetName val="Holmes 11.18"/>
      <sheetName val="Jackson 11.18"/>
      <sheetName val="Washington 11.18"/>
      <sheetName val="14th Circuit Summary 10.18"/>
      <sheetName val="14th Circuit County Sum 10.18"/>
      <sheetName val="Bay 10.18"/>
      <sheetName val="Calhoun 10.18"/>
      <sheetName val="Gulf 10.18"/>
      <sheetName val="Holmes 10.18"/>
      <sheetName val="Jackson 10.18"/>
      <sheetName val="Washington 10.18"/>
      <sheetName val="14th Circuit Summary 09.18"/>
      <sheetName val="14th Circuit County Sum 09.18"/>
      <sheetName val="Bay 09.18"/>
      <sheetName val="Calhoun 09.18"/>
      <sheetName val="Gulf 09.18"/>
      <sheetName val="Holmes 09.18"/>
      <sheetName val="Jackson 09.18"/>
      <sheetName val="Washington 09.18"/>
      <sheetName val="14th Circuit Summary 08.18"/>
      <sheetName val="14th Circuit County Sum 08.18"/>
      <sheetName val="Bay 08.18"/>
      <sheetName val="Calhoun 08.18"/>
      <sheetName val="Gulf 08.18"/>
      <sheetName val="Holmes 08.18"/>
      <sheetName val="Jackson 08.18"/>
      <sheetName val="Washington 08.18"/>
      <sheetName val="14th Circuit Summary 07.18"/>
      <sheetName val="14th Circuit County Sum 07.18"/>
      <sheetName val="Bay 07.18"/>
      <sheetName val="Calhoun 07.18"/>
      <sheetName val="Gulf 07.18"/>
      <sheetName val="Holmes 07.18"/>
      <sheetName val="Jackson 07.18"/>
      <sheetName val="Washington 07.18"/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9">
          <cell r="B9">
            <v>157</v>
          </cell>
        </row>
        <row r="16">
          <cell r="B16">
            <v>557</v>
          </cell>
          <cell r="H16">
            <v>211</v>
          </cell>
        </row>
        <row r="17">
          <cell r="G17">
            <v>47</v>
          </cell>
        </row>
        <row r="18">
          <cell r="H18">
            <v>18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1.18"/>
      <sheetName val="6th Circuit County Sum 11.18"/>
      <sheetName val="Pasco 11.18"/>
      <sheetName val="Pinellas 11.18"/>
      <sheetName val="6th Circuit Summary 10.18"/>
      <sheetName val="6th Circuit County Sum 10.18"/>
      <sheetName val="Pasco 10.18"/>
      <sheetName val="Pinellas 10.18"/>
      <sheetName val="6th Circuit Summary 09.18"/>
      <sheetName val="6th Circuit County Sum 09.18"/>
      <sheetName val="Pasco 09.18"/>
      <sheetName val="Pinellas 09.18"/>
      <sheetName val="6th Circuit Summary 08.18"/>
      <sheetName val="6th Circuit County Sum 08.18"/>
      <sheetName val="Pasco 08.18"/>
      <sheetName val="Pinellas 08.18"/>
      <sheetName val="6th Circuit Summary 07.18"/>
      <sheetName val="6th Circuit County Sum 07.18"/>
      <sheetName val="Pasco 07.18"/>
      <sheetName val="Pinellas 07.18"/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9">
          <cell r="B9">
            <v>342</v>
          </cell>
        </row>
        <row r="16">
          <cell r="B16">
            <v>1436</v>
          </cell>
          <cell r="H16">
            <v>695</v>
          </cell>
        </row>
        <row r="17">
          <cell r="G17">
            <v>192</v>
          </cell>
        </row>
        <row r="18">
          <cell r="H18">
            <v>91</v>
          </cell>
        </row>
        <row r="19">
          <cell r="H19">
            <v>0</v>
          </cell>
        </row>
        <row r="20">
          <cell r="H20">
            <v>28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8"/>
      <sheetName val="October 2018"/>
      <sheetName val="September 2018"/>
      <sheetName val="August 2018"/>
      <sheetName val="July 2018"/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8">
          <cell r="K8">
            <v>995</v>
          </cell>
        </row>
        <row r="10">
          <cell r="K10">
            <v>440</v>
          </cell>
        </row>
        <row r="14">
          <cell r="K14">
            <v>306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1.18"/>
      <sheetName val="9th Circuit 10.18"/>
      <sheetName val="9th Circuit 09.18"/>
      <sheetName val="9th Circuit 08.18"/>
      <sheetName val="9th Circuit 07.18"/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9">
          <cell r="B9">
            <v>87</v>
          </cell>
        </row>
        <row r="16">
          <cell r="B16">
            <v>207</v>
          </cell>
          <cell r="H16">
            <v>107</v>
          </cell>
        </row>
        <row r="17">
          <cell r="G17">
            <v>101</v>
          </cell>
        </row>
        <row r="18">
          <cell r="H18">
            <v>10</v>
          </cell>
        </row>
        <row r="19">
          <cell r="H19">
            <v>0</v>
          </cell>
        </row>
        <row r="20">
          <cell r="H20">
            <v>4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1.18"/>
      <sheetName val="10th Circuit County Sum 11.18"/>
      <sheetName val="Hardee 11.18"/>
      <sheetName val="Highlands 11.18"/>
      <sheetName val="Polk 11.18"/>
      <sheetName val="10th Circuit Summary 10.18"/>
      <sheetName val="10th Circuit County Sum 10.18"/>
      <sheetName val="Hardee 10.18"/>
      <sheetName val="Highlands 10.18"/>
      <sheetName val="Polk 10.18"/>
      <sheetName val="10th Circuit Summary 09.18"/>
      <sheetName val="10th Circuit County Sum 09.18"/>
      <sheetName val="Hardee 09.18"/>
      <sheetName val="Highlands 09.18"/>
      <sheetName val="Polk 09.18"/>
      <sheetName val="10th Circuit Summary 08.18"/>
      <sheetName val="10th Circuit County Sum 08.18"/>
      <sheetName val="Hardee 08.18"/>
      <sheetName val="Highlands 08.18"/>
      <sheetName val="Polk 08.18"/>
      <sheetName val="10th Circuit Summary 07.18"/>
      <sheetName val="10th Circuit County Sum 07.18"/>
      <sheetName val="Hardee 07.18"/>
      <sheetName val="Highlands 07.18"/>
      <sheetName val="Polk 07.18"/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9">
          <cell r="B9">
            <v>200</v>
          </cell>
        </row>
        <row r="16">
          <cell r="B16">
            <v>1158</v>
          </cell>
          <cell r="H16">
            <v>534</v>
          </cell>
        </row>
        <row r="17">
          <cell r="G17">
            <v>181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11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1.18"/>
      <sheetName val="12th Circuit County Sum 11.18"/>
      <sheetName val="Desoto 11.18"/>
      <sheetName val="Manatee 11.18"/>
      <sheetName val="Sarasota 11.18"/>
      <sheetName val="12th Circuit Summary 10.18"/>
      <sheetName val="12th Circuit County Sum 10.18"/>
      <sheetName val="Desoto 10.18"/>
      <sheetName val="Manatee 10.18"/>
      <sheetName val="Sarasota 10.18"/>
      <sheetName val="12th Circuit Summary 09.18"/>
      <sheetName val="12th Circuit County Sum 09.18"/>
      <sheetName val="Desoto 09.18"/>
      <sheetName val="Manatee 09.18"/>
      <sheetName val="Sarasota 09.18"/>
      <sheetName val="12th Circuit Summary 08.18"/>
      <sheetName val="12th Circuit County Sum 08.18"/>
      <sheetName val="Desoto 08.18"/>
      <sheetName val="Manatee 08.18"/>
      <sheetName val="Sarasota 08.18"/>
      <sheetName val="12th Circuit Summary 07.18"/>
      <sheetName val="12th Circuit County Sum 07.18"/>
      <sheetName val="Desoto 07.18"/>
      <sheetName val="Manatee 07.18"/>
      <sheetName val="Sarasota 07.18"/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9">
          <cell r="B9">
            <v>182</v>
          </cell>
        </row>
        <row r="16">
          <cell r="B16">
            <v>1055</v>
          </cell>
          <cell r="H16">
            <v>424</v>
          </cell>
        </row>
        <row r="17">
          <cell r="G17">
            <v>103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12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1.18"/>
      <sheetName val="13th Circuit 10.18"/>
      <sheetName val="13th Circuit 09.18"/>
      <sheetName val="13th Circuit 08.18"/>
      <sheetName val="13th Circuit 07.18"/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9">
          <cell r="B9">
            <v>793</v>
          </cell>
        </row>
        <row r="16">
          <cell r="B16">
            <v>1343</v>
          </cell>
          <cell r="H16">
            <v>573</v>
          </cell>
        </row>
        <row r="17">
          <cell r="G17">
            <v>172</v>
          </cell>
        </row>
        <row r="18">
          <cell r="H18">
            <v>82</v>
          </cell>
        </row>
        <row r="19">
          <cell r="H19">
            <v>0</v>
          </cell>
        </row>
        <row r="20">
          <cell r="H20">
            <v>18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1.18"/>
      <sheetName val="18th Circuit County Sum 11.18"/>
      <sheetName val="Brevard 11.18"/>
      <sheetName val="Seminole 11.18"/>
      <sheetName val="18th Circuit Summary 10.18"/>
      <sheetName val="18th Circuit County Sum 10.18"/>
      <sheetName val="Brevard 10.18"/>
      <sheetName val="Seminole 10.18"/>
      <sheetName val="18th Circuit Summary 09.18"/>
      <sheetName val="18th Circuit County Sum 09.18"/>
      <sheetName val="Brevard 09.18"/>
      <sheetName val="Seminole 09.18"/>
      <sheetName val="18th Circuit Summary 08.18"/>
      <sheetName val="18th Circuit County Sum 08.18"/>
      <sheetName val="Brevard 08.18"/>
      <sheetName val="Seminole 08.18"/>
      <sheetName val="18th Circuit Summary 07.18"/>
      <sheetName val="18th Circuit County Sum 07.18"/>
      <sheetName val="Brevard 07.18"/>
      <sheetName val="Seminole 07.18"/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9">
          <cell r="B9">
            <v>286</v>
          </cell>
        </row>
        <row r="16">
          <cell r="B16">
            <v>868</v>
          </cell>
          <cell r="H16">
            <v>375</v>
          </cell>
        </row>
        <row r="17">
          <cell r="G17">
            <v>197</v>
          </cell>
        </row>
        <row r="18">
          <cell r="H18">
            <v>19</v>
          </cell>
        </row>
        <row r="19">
          <cell r="H19">
            <v>0</v>
          </cell>
        </row>
        <row r="20">
          <cell r="H20">
            <v>10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Alumni by County"/>
      <sheetName val="GAL Alumni"/>
    </sheetNames>
    <sheetDataSet>
      <sheetData sheetId="0">
        <row r="4">
          <cell r="G4">
            <v>95</v>
          </cell>
        </row>
        <row r="7">
          <cell r="C7">
            <v>430</v>
          </cell>
        </row>
        <row r="8">
          <cell r="G8">
            <v>555</v>
          </cell>
        </row>
        <row r="10">
          <cell r="G10">
            <v>460</v>
          </cell>
        </row>
        <row r="14">
          <cell r="C14">
            <v>220</v>
          </cell>
          <cell r="G14">
            <v>252</v>
          </cell>
        </row>
        <row r="16">
          <cell r="G16">
            <v>466</v>
          </cell>
        </row>
        <row r="22">
          <cell r="C22">
            <v>67</v>
          </cell>
        </row>
        <row r="23">
          <cell r="G23">
            <v>130</v>
          </cell>
        </row>
        <row r="25">
          <cell r="G25">
            <v>391</v>
          </cell>
        </row>
        <row r="26">
          <cell r="C26">
            <v>437</v>
          </cell>
        </row>
        <row r="27">
          <cell r="G27">
            <v>64</v>
          </cell>
        </row>
        <row r="29">
          <cell r="G29">
            <v>589</v>
          </cell>
        </row>
        <row r="32">
          <cell r="C32">
            <v>513</v>
          </cell>
          <cell r="G32">
            <v>238</v>
          </cell>
        </row>
        <row r="35">
          <cell r="C35">
            <v>442</v>
          </cell>
        </row>
        <row r="37">
          <cell r="G37">
            <v>228</v>
          </cell>
        </row>
        <row r="40">
          <cell r="C40">
            <v>272</v>
          </cell>
        </row>
        <row r="43">
          <cell r="G43">
            <v>325</v>
          </cell>
        </row>
        <row r="47">
          <cell r="C47">
            <v>361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1.18"/>
      <sheetName val="20th Circuit County Sum 11.18"/>
      <sheetName val="Charlotte 11.18"/>
      <sheetName val="Collier 11.18"/>
      <sheetName val="Glades 11.18"/>
      <sheetName val="Hendry 11.18"/>
      <sheetName val="Lee 11.18"/>
      <sheetName val="20th Circuit Summary 10.18"/>
      <sheetName val="20th Circuit County Sum 10.18"/>
      <sheetName val="Charlotte 10.18"/>
      <sheetName val="Collier 10.18"/>
      <sheetName val="Glades 10.18"/>
      <sheetName val="Hendry 10.18"/>
      <sheetName val="Lee 10.18"/>
      <sheetName val="20th Circuit Summary 09.18"/>
      <sheetName val="20th Circuit County Sum 09.18"/>
      <sheetName val="Charlotte 09.18"/>
      <sheetName val="Collier 09.18"/>
      <sheetName val="Glades 09.18"/>
      <sheetName val="Hendry 09.18"/>
      <sheetName val="Lee 09.18"/>
      <sheetName val="20th Circuit Summary 08.18"/>
      <sheetName val="20th Circuit County Sum 08.18"/>
      <sheetName val="Charlotte 08.18"/>
      <sheetName val="Collier 08.18"/>
      <sheetName val="Glades 08.18"/>
      <sheetName val="Hendry 08.18"/>
      <sheetName val="Lee 08.18"/>
      <sheetName val="20th Circuit Summary 07.18"/>
      <sheetName val="20th Circuit County Sum 07.18"/>
      <sheetName val="Charlotte 07.18"/>
      <sheetName val="Collier 07.18"/>
      <sheetName val="Glades 07.18"/>
      <sheetName val="Hendry 07.18"/>
      <sheetName val="Lee 07.18"/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9">
          <cell r="B9">
            <v>223</v>
          </cell>
        </row>
        <row r="16">
          <cell r="B16">
            <v>1135</v>
          </cell>
          <cell r="H16">
            <v>472</v>
          </cell>
        </row>
        <row r="17">
          <cell r="G17">
            <v>81</v>
          </cell>
        </row>
        <row r="18">
          <cell r="H18">
            <v>28</v>
          </cell>
        </row>
        <row r="19">
          <cell r="H19">
            <v>1</v>
          </cell>
        </row>
        <row r="20">
          <cell r="H20">
            <v>26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1.18"/>
      <sheetName val="11th Circuit 10.18"/>
      <sheetName val="11th Circuit 09.18"/>
      <sheetName val="11th Circuit 08.18"/>
      <sheetName val="11th Circuit 07.18"/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9">
          <cell r="B9">
            <v>1083</v>
          </cell>
        </row>
        <row r="16">
          <cell r="B16">
            <v>889</v>
          </cell>
          <cell r="H16">
            <v>454</v>
          </cell>
        </row>
        <row r="17">
          <cell r="G17">
            <v>262</v>
          </cell>
        </row>
        <row r="18">
          <cell r="H18">
            <v>4</v>
          </cell>
        </row>
        <row r="19">
          <cell r="H19">
            <v>1</v>
          </cell>
        </row>
        <row r="20">
          <cell r="H20">
            <v>10</v>
          </cell>
        </row>
        <row r="21">
          <cell r="H2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1.18"/>
      <sheetName val="15th Circuit 10.18"/>
      <sheetName val="15th Circuit 09.18"/>
      <sheetName val="15th Circuit 08.18"/>
      <sheetName val="15th Circuit 07.18"/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9">
          <cell r="B9">
            <v>403</v>
          </cell>
        </row>
        <row r="16">
          <cell r="B16">
            <v>1013</v>
          </cell>
          <cell r="H16">
            <v>481</v>
          </cell>
        </row>
        <row r="17">
          <cell r="G17">
            <v>105</v>
          </cell>
        </row>
        <row r="18">
          <cell r="H18">
            <v>21</v>
          </cell>
        </row>
        <row r="19">
          <cell r="H19">
            <v>0</v>
          </cell>
        </row>
        <row r="20">
          <cell r="H20">
            <v>13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1.18"/>
      <sheetName val="16th Circuit 10.18"/>
      <sheetName val="16th Circuit 09.18"/>
      <sheetName val="16th Circuit 08.18"/>
      <sheetName val="16th Circuit 07.18"/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9">
          <cell r="B9">
            <v>47</v>
          </cell>
        </row>
        <row r="16">
          <cell r="B16">
            <v>70</v>
          </cell>
          <cell r="H16">
            <v>40</v>
          </cell>
        </row>
        <row r="17">
          <cell r="G17">
            <v>17</v>
          </cell>
        </row>
        <row r="18">
          <cell r="H18">
            <v>20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1.18"/>
      <sheetName val="17th Circuit 10.18"/>
      <sheetName val="17th Circuit 09.18"/>
      <sheetName val="17th Circuit 08.18"/>
      <sheetName val="17th Circuit 07.18"/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9">
          <cell r="B9">
            <v>938</v>
          </cell>
        </row>
        <row r="16">
          <cell r="B16">
            <v>1243</v>
          </cell>
          <cell r="H16">
            <v>551</v>
          </cell>
        </row>
        <row r="17">
          <cell r="G17">
            <v>151</v>
          </cell>
        </row>
        <row r="18">
          <cell r="H18">
            <v>25</v>
          </cell>
        </row>
        <row r="19">
          <cell r="H19">
            <v>0</v>
          </cell>
        </row>
        <row r="20">
          <cell r="H20">
            <v>18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1.18"/>
      <sheetName val="19th Circuit County Sum 11.18"/>
      <sheetName val="Indian River 11.18"/>
      <sheetName val="Martin 11.18"/>
      <sheetName val="Okeechobee 11.18"/>
      <sheetName val="St. Lucie 11.18"/>
      <sheetName val="19th Circuit Summary 10.18"/>
      <sheetName val="19th Circuit County Sum 10.18"/>
      <sheetName val="Indian River 10.18"/>
      <sheetName val="Martin 10.18"/>
      <sheetName val="Okeechobee 10.18"/>
      <sheetName val="St. Lucie 10.18"/>
      <sheetName val="19th Circuit Summary 09.18"/>
      <sheetName val="19th Circuit County Sum 09.18"/>
      <sheetName val="Indian River 09.18"/>
      <sheetName val="Martin 09.18"/>
      <sheetName val="Okeechobee 09.18"/>
      <sheetName val="St. Lucie 09.18"/>
      <sheetName val="19th Circuit Summary 08.18"/>
      <sheetName val="19th Circuit County Sum 08.18"/>
      <sheetName val="Indian River 08.18"/>
      <sheetName val="Martin 08.18"/>
      <sheetName val="Okeechobee 08.18"/>
      <sheetName val="St. Lucie 08.18"/>
      <sheetName val="19th Circuit Summary 07.18"/>
      <sheetName val="19th Circuit County Sum 07.18"/>
      <sheetName val="Indian River 07.18"/>
      <sheetName val="Martin 07.18"/>
      <sheetName val="Okeechobee 07.18"/>
      <sheetName val="St. Lucie 07.18"/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9">
          <cell r="B9">
            <v>100</v>
          </cell>
        </row>
        <row r="16">
          <cell r="B16">
            <v>681</v>
          </cell>
          <cell r="H16">
            <v>285</v>
          </cell>
        </row>
        <row r="17">
          <cell r="G17">
            <v>65</v>
          </cell>
        </row>
        <row r="18">
          <cell r="H18">
            <v>14</v>
          </cell>
        </row>
        <row r="19">
          <cell r="H19">
            <v>0</v>
          </cell>
        </row>
        <row r="20">
          <cell r="H20">
            <v>3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+ Months Inactive by County"/>
      <sheetName val="Inactive Vols 12+ Mos"/>
      <sheetName val="Inactive Vols 12+ Mos w-Address"/>
    </sheetNames>
    <sheetDataSet>
      <sheetData sheetId="0">
        <row r="4">
          <cell r="G4">
            <v>48</v>
          </cell>
        </row>
        <row r="7">
          <cell r="C7">
            <v>13</v>
          </cell>
        </row>
        <row r="8">
          <cell r="G8">
            <v>14</v>
          </cell>
        </row>
        <row r="10">
          <cell r="G10">
            <v>56</v>
          </cell>
        </row>
        <row r="14">
          <cell r="C14">
            <v>6</v>
          </cell>
          <cell r="G14">
            <v>15</v>
          </cell>
        </row>
        <row r="16">
          <cell r="G16">
            <v>18</v>
          </cell>
        </row>
        <row r="22">
          <cell r="C22">
            <v>1</v>
          </cell>
        </row>
        <row r="23">
          <cell r="G23">
            <v>3</v>
          </cell>
        </row>
        <row r="25">
          <cell r="G25">
            <v>3</v>
          </cell>
        </row>
        <row r="26">
          <cell r="C26">
            <v>16</v>
          </cell>
        </row>
        <row r="27">
          <cell r="G27">
            <v>7</v>
          </cell>
        </row>
        <row r="29">
          <cell r="G29">
            <v>27</v>
          </cell>
        </row>
        <row r="32">
          <cell r="C32">
            <v>3</v>
          </cell>
          <cell r="G32">
            <v>73</v>
          </cell>
        </row>
        <row r="35">
          <cell r="C35">
            <v>37</v>
          </cell>
        </row>
        <row r="37">
          <cell r="G37">
            <v>16</v>
          </cell>
        </row>
        <row r="40">
          <cell r="C40">
            <v>38</v>
          </cell>
        </row>
        <row r="43">
          <cell r="G43">
            <v>9</v>
          </cell>
        </row>
        <row r="47">
          <cell r="C47">
            <v>13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2375</v>
          </cell>
        </row>
        <row r="5">
          <cell r="M5">
            <v>788</v>
          </cell>
        </row>
        <row r="6">
          <cell r="M6">
            <v>864</v>
          </cell>
        </row>
        <row r="7">
          <cell r="M7">
            <v>2032</v>
          </cell>
        </row>
        <row r="8">
          <cell r="M8">
            <v>2721</v>
          </cell>
        </row>
        <row r="9">
          <cell r="M9">
            <v>2745</v>
          </cell>
        </row>
        <row r="10">
          <cell r="M10">
            <v>2346</v>
          </cell>
        </row>
        <row r="11">
          <cell r="M11">
            <v>951</v>
          </cell>
        </row>
        <row r="12">
          <cell r="M12">
            <v>480</v>
          </cell>
        </row>
        <row r="13">
          <cell r="M13">
            <v>2105</v>
          </cell>
        </row>
        <row r="14">
          <cell r="M14">
            <v>3284</v>
          </cell>
        </row>
        <row r="15">
          <cell r="M15">
            <v>1969</v>
          </cell>
        </row>
        <row r="16">
          <cell r="M16">
            <v>3822</v>
          </cell>
        </row>
        <row r="17">
          <cell r="M17">
            <v>1072</v>
          </cell>
        </row>
        <row r="18">
          <cell r="M18">
            <v>2353</v>
          </cell>
        </row>
        <row r="19">
          <cell r="M19">
            <v>196</v>
          </cell>
        </row>
        <row r="20">
          <cell r="M20">
            <v>3826</v>
          </cell>
        </row>
        <row r="21">
          <cell r="M21">
            <v>2071</v>
          </cell>
        </row>
        <row r="22">
          <cell r="M22">
            <v>1300</v>
          </cell>
        </row>
        <row r="23">
          <cell r="M23">
            <v>2117</v>
          </cell>
        </row>
      </sheetData>
      <sheetData sheetId="1">
        <row r="4">
          <cell r="M4">
            <v>811</v>
          </cell>
        </row>
        <row r="5">
          <cell r="M5">
            <v>434</v>
          </cell>
        </row>
        <row r="6">
          <cell r="M6">
            <v>198</v>
          </cell>
        </row>
        <row r="7">
          <cell r="M7">
            <v>597</v>
          </cell>
        </row>
        <row r="8">
          <cell r="M8">
            <v>923</v>
          </cell>
        </row>
        <row r="9">
          <cell r="M9">
            <v>1153</v>
          </cell>
        </row>
        <row r="10">
          <cell r="M10">
            <v>651</v>
          </cell>
        </row>
        <row r="11">
          <cell r="M11">
            <v>504</v>
          </cell>
        </row>
        <row r="12">
          <cell r="M12">
            <v>241</v>
          </cell>
        </row>
        <row r="13">
          <cell r="M13">
            <v>980</v>
          </cell>
        </row>
        <row r="14">
          <cell r="M14">
            <v>939</v>
          </cell>
        </row>
        <row r="15">
          <cell r="M15">
            <v>639</v>
          </cell>
        </row>
        <row r="16">
          <cell r="M16">
            <v>995</v>
          </cell>
        </row>
        <row r="17">
          <cell r="M17">
            <v>352</v>
          </cell>
        </row>
        <row r="18">
          <cell r="M18">
            <v>800</v>
          </cell>
        </row>
        <row r="19">
          <cell r="M19">
            <v>111</v>
          </cell>
        </row>
        <row r="20">
          <cell r="M20">
            <v>1039</v>
          </cell>
        </row>
        <row r="21">
          <cell r="M21">
            <v>635</v>
          </cell>
        </row>
        <row r="22">
          <cell r="M22">
            <v>460</v>
          </cell>
        </row>
        <row r="23">
          <cell r="M23">
            <v>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>
            <v>0.80796190980029103</v>
          </cell>
        </row>
        <row r="4">
          <cell r="Q4">
            <v>0.83944954128440363</v>
          </cell>
        </row>
        <row r="5">
          <cell r="Q5">
            <v>1</v>
          </cell>
        </row>
        <row r="6">
          <cell r="Q6">
            <v>0.78880359483242835</v>
          </cell>
        </row>
        <row r="7">
          <cell r="Q7">
            <v>0.89023841655420599</v>
          </cell>
        </row>
        <row r="8">
          <cell r="Q8">
            <v>0.79083907580056745</v>
          </cell>
        </row>
        <row r="9">
          <cell r="Q9">
            <v>0.98726500909642212</v>
          </cell>
        </row>
        <row r="10">
          <cell r="Q10">
            <v>0.91101223581757507</v>
          </cell>
        </row>
        <row r="11">
          <cell r="Q11">
            <v>1</v>
          </cell>
        </row>
        <row r="12">
          <cell r="Q12">
            <v>0.83815028901734101</v>
          </cell>
        </row>
        <row r="13">
          <cell r="Q13">
            <v>0.89421720733427357</v>
          </cell>
        </row>
        <row r="14">
          <cell r="Q14">
            <v>0.95314330339711051</v>
          </cell>
        </row>
        <row r="15">
          <cell r="Q15">
            <v>0.77163120567375887</v>
          </cell>
        </row>
        <row r="16">
          <cell r="Q16">
            <v>0.86046511627906974</v>
          </cell>
        </row>
        <row r="17">
          <cell r="Q17">
            <v>0.90681318681318679</v>
          </cell>
        </row>
        <row r="18">
          <cell r="Q18">
            <v>0.5752212389380531</v>
          </cell>
        </row>
        <row r="19">
          <cell r="Q19">
            <v>0.68145281333730279</v>
          </cell>
        </row>
        <row r="20">
          <cell r="Q20">
            <v>0.92798483891345551</v>
          </cell>
        </row>
        <row r="23">
          <cell r="Q23">
            <v>0.74557315936626289</v>
          </cell>
        </row>
        <row r="24">
          <cell r="Q24">
            <v>0.97686746987951811</v>
          </cell>
        </row>
        <row r="28">
          <cell r="Q28">
            <v>0.85735448060676123</v>
          </cell>
        </row>
        <row r="30">
          <cell r="Q30">
            <v>0.88564947795804949</v>
          </cell>
        </row>
        <row r="32">
          <cell r="Q32">
            <v>0.89408802609739302</v>
          </cell>
        </row>
        <row r="34">
          <cell r="Q34">
            <v>0.76065552115781576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1.18"/>
      <sheetName val="2nd Circuit County Sum 11.18"/>
      <sheetName val="Franklin 11.18"/>
      <sheetName val="Gadsden 11.18"/>
      <sheetName val="Jefferson 11.18"/>
      <sheetName val="Leon 11.18"/>
      <sheetName val="Liberty 11.18"/>
      <sheetName val="Wakulla 11.18"/>
      <sheetName val="2nd Circuit Summary 10.18"/>
      <sheetName val="2nd Circuit County Sum 10.18"/>
      <sheetName val="Franklin 10.18"/>
      <sheetName val="Gadsden 10.18"/>
      <sheetName val="Jefferson 10.18"/>
      <sheetName val="Leon 10.18"/>
      <sheetName val="Liberty 10.18"/>
      <sheetName val="Wakulla 10.18"/>
      <sheetName val="2nd Circuit Summary 09.18"/>
      <sheetName val="2nd Circuit County Sum 09.18"/>
      <sheetName val="Franklin 09.18"/>
      <sheetName val="Gadsden 09.18"/>
      <sheetName val="Jefferson 09.18"/>
      <sheetName val="Leon 09.18"/>
      <sheetName val="Liberty 09.18"/>
      <sheetName val="Wakulla 09.18"/>
      <sheetName val="2nd Circuit Summary 08.18"/>
      <sheetName val="2nd Circuit County Sum 08.18"/>
      <sheetName val="Franklin 08.18"/>
      <sheetName val="Gadsden 08.18"/>
      <sheetName val="Jefferson 08.18"/>
      <sheetName val="Leon 08.18"/>
      <sheetName val="Liberty 08.18"/>
      <sheetName val="Wakulla 08.18"/>
      <sheetName val="2nd Circuit Summary 07.18"/>
      <sheetName val="2nd Circuit County Sum 07,18"/>
      <sheetName val="Franklin 07.18"/>
      <sheetName val="Gadsden 07.18"/>
      <sheetName val="Jefferson 07.18"/>
      <sheetName val="Leon 07.18"/>
      <sheetName val="Liberty 07.18"/>
      <sheetName val="Wakulla 07.18"/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9">
          <cell r="B9">
            <v>37</v>
          </cell>
        </row>
        <row r="16">
          <cell r="B16">
            <v>460</v>
          </cell>
          <cell r="H16">
            <v>279</v>
          </cell>
        </row>
        <row r="17">
          <cell r="G17">
            <v>47</v>
          </cell>
        </row>
        <row r="18">
          <cell r="H18">
            <v>4</v>
          </cell>
        </row>
        <row r="19">
          <cell r="H19">
            <v>1</v>
          </cell>
        </row>
        <row r="20">
          <cell r="H20">
            <v>13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1.18"/>
      <sheetName val="3rd Circuit County Sum 11.18"/>
      <sheetName val="Columbia 11.18"/>
      <sheetName val="Dixie 11.18"/>
      <sheetName val="Hamilton 11.18"/>
      <sheetName val="Lafayette 11.18"/>
      <sheetName val="Madison 11.18"/>
      <sheetName val="Suwannee 11.18"/>
      <sheetName val="Taylor 11.18"/>
      <sheetName val="3rd Circuit Summary 10.18"/>
      <sheetName val="3rd Circuit County Sum 10.18"/>
      <sheetName val="Columbia 10.18"/>
      <sheetName val="Dixie 10.18"/>
      <sheetName val="Hamilton 10.18"/>
      <sheetName val="Lafayette 10.18"/>
      <sheetName val="Madison 10.18"/>
      <sheetName val="Suwannee 10.18"/>
      <sheetName val="Taylor 10.18"/>
      <sheetName val="3rd Circuit Summary 09.18"/>
      <sheetName val="3rd Circuit County Sum 09.18"/>
      <sheetName val="Columbia 09.18"/>
      <sheetName val="Dixie 09.18"/>
      <sheetName val="Hamilton 09.18"/>
      <sheetName val="Lafayette 09.18"/>
      <sheetName val="Madison 09.18"/>
      <sheetName val="Suwannee 09.18"/>
      <sheetName val="Taylor 09.18"/>
      <sheetName val="3rd Circuit Summary 08.18"/>
      <sheetName val="3rd Circuit County Sum 08.18"/>
      <sheetName val="Columbia 08.18"/>
      <sheetName val="Dixie 08.18"/>
      <sheetName val="Hamilton 08.18"/>
      <sheetName val="Lafayette 08.18"/>
      <sheetName val="Madison 08.18"/>
      <sheetName val="Suwannee 08.18"/>
      <sheetName val="Taylor 08.18"/>
      <sheetName val="3rd Circuit Summary 07.18"/>
      <sheetName val="3rd Circuit County Sum 07.18"/>
      <sheetName val="Columbia 07.18"/>
      <sheetName val="Dixie 07.18"/>
      <sheetName val="Hamilton 07.18"/>
      <sheetName val="Lafayette 07.18"/>
      <sheetName val="Madison 07.18"/>
      <sheetName val="Suwannee 07.18"/>
      <sheetName val="Taylor 07.18"/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9">
          <cell r="B9">
            <v>163</v>
          </cell>
        </row>
        <row r="16">
          <cell r="B16">
            <v>268</v>
          </cell>
          <cell r="H16">
            <v>110</v>
          </cell>
        </row>
        <row r="17">
          <cell r="G17">
            <v>28</v>
          </cell>
        </row>
        <row r="18">
          <cell r="H18">
            <v>25</v>
          </cell>
        </row>
        <row r="19">
          <cell r="H19">
            <v>0</v>
          </cell>
        </row>
        <row r="20">
          <cell r="H20">
            <v>5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1.18"/>
      <sheetName val="4th Circuit County Sum 11.18"/>
      <sheetName val="Clay 11.18"/>
      <sheetName val="Duval 11.18"/>
      <sheetName val="Nassau 11.18"/>
      <sheetName val="4th Circuit Summary 10.18"/>
      <sheetName val="4th Circuit County Sum 10.18"/>
      <sheetName val="Clay 10.18"/>
      <sheetName val="Duval 10.18"/>
      <sheetName val="Nassau 10.18"/>
      <sheetName val="4th Circuit Summary 09.18"/>
      <sheetName val="4th Circuit County Sum 09.18"/>
      <sheetName val="Clay 09.18"/>
      <sheetName val="Duval 09.18"/>
      <sheetName val="Nassau 09.18"/>
      <sheetName val="4th Circuit Summary 08.18"/>
      <sheetName val="4th Circuit County Sum 08.18"/>
      <sheetName val="Clay 08.18"/>
      <sheetName val="Duval 08.18"/>
      <sheetName val="Nassau 08.18"/>
      <sheetName val="4th Circuit Summary 07.18"/>
      <sheetName val="4th Circuit County Sum 07.18"/>
      <sheetName val="Clay 07.18"/>
      <sheetName val="Duval 07.18"/>
      <sheetName val="Nassau 07.18"/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9">
          <cell r="B9">
            <v>363</v>
          </cell>
        </row>
        <row r="16">
          <cell r="B16">
            <v>758</v>
          </cell>
          <cell r="H16">
            <v>363</v>
          </cell>
        </row>
        <row r="17">
          <cell r="G17">
            <v>128</v>
          </cell>
        </row>
        <row r="18">
          <cell r="H18">
            <v>10</v>
          </cell>
        </row>
        <row r="19">
          <cell r="H19">
            <v>0</v>
          </cell>
        </row>
        <row r="20">
          <cell r="H20">
            <v>8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1.18"/>
      <sheetName val="5th Circuit County Sum 11.18"/>
      <sheetName val="Citrus 11.18"/>
      <sheetName val="Hernando 11.18"/>
      <sheetName val="Lake 11.18"/>
      <sheetName val="Marion 11.18"/>
      <sheetName val="Sumter 11.18"/>
      <sheetName val="5th Circuit Summary 10.18"/>
      <sheetName val="5th Circuit County Sum 10.18"/>
      <sheetName val="Citrus 10.18"/>
      <sheetName val="Hernando 10.18"/>
      <sheetName val="Lake 10.18"/>
      <sheetName val="Marion 10.18"/>
      <sheetName val="Sumter 10.18"/>
      <sheetName val="5th Circuit Summary 09.18"/>
      <sheetName val="5th Circuit County Sum 09.18"/>
      <sheetName val="Citrus 09.18"/>
      <sheetName val="Hernando 09.18"/>
      <sheetName val="Lake 09.18"/>
      <sheetName val="Marion 09.18"/>
      <sheetName val="Sumter 09.18"/>
      <sheetName val="5th Circuit Summary 08.18"/>
      <sheetName val="5th Circuit County Sum 08.18"/>
      <sheetName val="Citrus 08.18"/>
      <sheetName val="Hernando 08.18"/>
      <sheetName val="Lake 08.18"/>
      <sheetName val="Marion 08.18"/>
      <sheetName val="Sumter 08.18"/>
      <sheetName val="5th Circuit Summary 07.18"/>
      <sheetName val="5th Circuit County Sum 07.18"/>
      <sheetName val="Citrus 07.18"/>
      <sheetName val="Hernando 07.18"/>
      <sheetName val="Lake 07.18"/>
      <sheetName val="Marion 07.18"/>
      <sheetName val="Sumter 07.18"/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9">
          <cell r="B9">
            <v>217</v>
          </cell>
        </row>
        <row r="16">
          <cell r="B16">
            <v>1364</v>
          </cell>
          <cell r="H16">
            <v>510</v>
          </cell>
        </row>
        <row r="17">
          <cell r="G17">
            <v>61</v>
          </cell>
        </row>
        <row r="18">
          <cell r="H18">
            <v>43</v>
          </cell>
        </row>
        <row r="19">
          <cell r="H19">
            <v>0</v>
          </cell>
        </row>
        <row r="20">
          <cell r="H20">
            <v>14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501"/>
  <sheetViews>
    <sheetView tabSelected="1" zoomScale="90" zoomScaleNormal="90" workbookViewId="0">
      <pane xSplit="1" topLeftCell="B1" activePane="topRight" state="frozen"/>
      <selection pane="topRight" activeCell="M483" sqref="M483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76</v>
      </c>
      <c r="G1" s="2"/>
      <c r="H1" s="28" t="s">
        <v>35</v>
      </c>
      <c r="I1" s="92" t="s">
        <v>73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55</v>
      </c>
      <c r="N3" s="34"/>
    </row>
    <row r="4" spans="1:18" ht="45" x14ac:dyDescent="0.25">
      <c r="A4" s="7" t="s">
        <v>4</v>
      </c>
      <c r="B4" s="4" t="s">
        <v>57</v>
      </c>
      <c r="C4" s="4" t="s">
        <v>58</v>
      </c>
      <c r="D4" s="4" t="s">
        <v>59</v>
      </c>
      <c r="E4" s="8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8" t="s">
        <v>67</v>
      </c>
      <c r="L4" s="76" t="s">
        <v>71</v>
      </c>
      <c r="M4" s="76" t="s">
        <v>74</v>
      </c>
      <c r="N4" s="63" t="s">
        <v>51</v>
      </c>
      <c r="O4" s="64" t="s">
        <v>52</v>
      </c>
      <c r="P4" s="15"/>
      <c r="Q4" s="15" t="s">
        <v>36</v>
      </c>
      <c r="R4" s="60" t="s">
        <v>69</v>
      </c>
    </row>
    <row r="5" spans="1:18" ht="15" customHeight="1" x14ac:dyDescent="0.25">
      <c r="A5" s="2" t="s">
        <v>0</v>
      </c>
      <c r="B5" s="6">
        <v>477</v>
      </c>
      <c r="C5" s="6">
        <v>480</v>
      </c>
      <c r="D5" s="6">
        <v>474</v>
      </c>
      <c r="E5" s="6">
        <v>487</v>
      </c>
      <c r="F5" s="6">
        <v>485</v>
      </c>
      <c r="G5" s="6">
        <v>477</v>
      </c>
      <c r="H5" s="6">
        <v>480</v>
      </c>
      <c r="I5" s="6">
        <v>486</v>
      </c>
      <c r="J5" s="6">
        <v>487</v>
      </c>
      <c r="K5" s="6">
        <v>479</v>
      </c>
      <c r="L5" s="6">
        <v>471</v>
      </c>
      <c r="M5" s="6">
        <f>'[1]1st Circuit Summary 11.18'!$H$16</f>
        <v>478</v>
      </c>
      <c r="N5" s="24">
        <f t="shared" ref="N5:N14" si="0">M5-B5</f>
        <v>1</v>
      </c>
      <c r="O5" s="16">
        <f t="shared" ref="O5:O14" si="1">+N5/$B5</f>
        <v>2.0964360587002098E-3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146</v>
      </c>
      <c r="C6" s="6">
        <v>149</v>
      </c>
      <c r="D6" s="6">
        <v>147</v>
      </c>
      <c r="E6" s="6">
        <v>129</v>
      </c>
      <c r="F6" s="6">
        <v>136</v>
      </c>
      <c r="G6" s="6">
        <v>145</v>
      </c>
      <c r="H6" s="6">
        <v>148</v>
      </c>
      <c r="I6" s="6">
        <v>145</v>
      </c>
      <c r="J6" s="6">
        <v>135</v>
      </c>
      <c r="K6" s="6">
        <v>160</v>
      </c>
      <c r="L6" s="6">
        <v>171</v>
      </c>
      <c r="M6" s="6">
        <f>'[1]1st Circuit Summary 11.18'!$G$17</f>
        <v>189</v>
      </c>
      <c r="N6" s="24">
        <f t="shared" si="0"/>
        <v>43</v>
      </c>
      <c r="O6" s="16">
        <f t="shared" si="1"/>
        <v>0.29452054794520549</v>
      </c>
      <c r="P6" s="33"/>
      <c r="Q6" s="33">
        <f>1-M6/M7</f>
        <v>0.71664167916041976</v>
      </c>
      <c r="R6" s="52">
        <v>684</v>
      </c>
    </row>
    <row r="7" spans="1:18" ht="15" customHeight="1" x14ac:dyDescent="0.25">
      <c r="A7" s="2" t="s">
        <v>34</v>
      </c>
      <c r="B7" s="29">
        <v>623</v>
      </c>
      <c r="C7" s="29">
        <v>629</v>
      </c>
      <c r="D7" s="29">
        <v>621</v>
      </c>
      <c r="E7" s="29">
        <v>616</v>
      </c>
      <c r="F7" s="29">
        <v>621</v>
      </c>
      <c r="G7" s="29">
        <v>622</v>
      </c>
      <c r="H7" s="29">
        <v>628</v>
      </c>
      <c r="I7" s="29">
        <v>631</v>
      </c>
      <c r="J7" s="29">
        <v>622</v>
      </c>
      <c r="K7" s="29">
        <v>639</v>
      </c>
      <c r="L7" s="29">
        <v>642</v>
      </c>
      <c r="M7" s="29">
        <f t="shared" ref="M7" si="2">SUM(M5:M6)</f>
        <v>667</v>
      </c>
      <c r="N7" s="24">
        <f t="shared" si="0"/>
        <v>44</v>
      </c>
      <c r="O7" s="16">
        <f t="shared" si="1"/>
        <v>7.0626003210272875E-2</v>
      </c>
      <c r="P7" s="33"/>
      <c r="Q7" s="34"/>
      <c r="R7" s="35"/>
    </row>
    <row r="8" spans="1:18" ht="15" customHeight="1" x14ac:dyDescent="0.25">
      <c r="A8" s="2" t="s">
        <v>66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433</v>
      </c>
      <c r="K8" s="29">
        <v>432</v>
      </c>
      <c r="L8" s="29">
        <v>432</v>
      </c>
      <c r="M8" s="29">
        <f>'[1]1st Circuit Summary 11.18'!$H$19+'[2]GAL Alumni by County'!$C$7</f>
        <v>430</v>
      </c>
      <c r="N8" s="24">
        <f t="shared" ref="N8" si="3">M8-B8</f>
        <v>430</v>
      </c>
      <c r="O8" s="16" t="str">
        <f>IF(B8=0,"0.0%",N8/B8)</f>
        <v>0.0%</v>
      </c>
      <c r="P8" s="33"/>
      <c r="Q8" s="34"/>
      <c r="R8" s="35"/>
    </row>
    <row r="9" spans="1:18" ht="15" customHeight="1" x14ac:dyDescent="0.25">
      <c r="A9" s="2" t="s">
        <v>68</v>
      </c>
      <c r="B9" s="29">
        <v>6</v>
      </c>
      <c r="C9" s="29">
        <v>15</v>
      </c>
      <c r="D9" s="29">
        <v>8</v>
      </c>
      <c r="E9" s="29">
        <v>8</v>
      </c>
      <c r="F9" s="29">
        <v>9</v>
      </c>
      <c r="G9" s="29">
        <v>5</v>
      </c>
      <c r="H9" s="29">
        <v>9</v>
      </c>
      <c r="I9" s="29">
        <v>9</v>
      </c>
      <c r="J9" s="29">
        <v>9</v>
      </c>
      <c r="K9" s="29">
        <v>10</v>
      </c>
      <c r="L9" s="29">
        <v>11</v>
      </c>
      <c r="M9" s="29">
        <f>'[3]12+ Months Inactive by County'!$C$7</f>
        <v>13</v>
      </c>
      <c r="N9" s="24">
        <f t="shared" si="0"/>
        <v>7</v>
      </c>
      <c r="O9" s="16">
        <f t="shared" si="1"/>
        <v>1.1666666666666667</v>
      </c>
      <c r="P9" s="33"/>
      <c r="Q9" s="34"/>
      <c r="R9" s="35"/>
    </row>
    <row r="10" spans="1:18" ht="15" customHeight="1" x14ac:dyDescent="0.25">
      <c r="A10" s="2" t="s">
        <v>27</v>
      </c>
      <c r="B10" s="6">
        <v>17</v>
      </c>
      <c r="C10" s="6">
        <v>19</v>
      </c>
      <c r="D10" s="6">
        <v>20</v>
      </c>
      <c r="E10" s="6">
        <v>19</v>
      </c>
      <c r="F10" s="6">
        <v>18</v>
      </c>
      <c r="G10" s="6">
        <v>19</v>
      </c>
      <c r="H10" s="6">
        <v>19</v>
      </c>
      <c r="I10" s="6">
        <v>18</v>
      </c>
      <c r="J10" s="6">
        <v>18</v>
      </c>
      <c r="K10" s="6">
        <v>17</v>
      </c>
      <c r="L10" s="6">
        <v>18</v>
      </c>
      <c r="M10" s="6">
        <f>'[1]1st Circuit Summary 11.18'!$H$18</f>
        <v>19</v>
      </c>
      <c r="N10" s="24">
        <f t="shared" si="0"/>
        <v>2</v>
      </c>
      <c r="O10" s="16">
        <f t="shared" si="1"/>
        <v>0.11764705882352941</v>
      </c>
      <c r="P10" s="33"/>
    </row>
    <row r="11" spans="1:18" ht="15" customHeight="1" x14ac:dyDescent="0.25">
      <c r="A11" s="2" t="s">
        <v>28</v>
      </c>
      <c r="B11" s="24">
        <v>640</v>
      </c>
      <c r="C11" s="24">
        <v>648</v>
      </c>
      <c r="D11" s="24">
        <v>641</v>
      </c>
      <c r="E11" s="24">
        <v>635</v>
      </c>
      <c r="F11" s="24">
        <v>639</v>
      </c>
      <c r="G11" s="24">
        <v>641</v>
      </c>
      <c r="H11" s="24">
        <v>647</v>
      </c>
      <c r="I11" s="24">
        <v>649</v>
      </c>
      <c r="J11" s="24">
        <v>1073</v>
      </c>
      <c r="K11" s="24">
        <v>1088</v>
      </c>
      <c r="L11" s="24">
        <v>1092</v>
      </c>
      <c r="M11" s="24">
        <f>M5+M6+M8+M10</f>
        <v>1116</v>
      </c>
      <c r="N11" s="24">
        <f t="shared" si="0"/>
        <v>476</v>
      </c>
      <c r="O11" s="16">
        <f t="shared" si="1"/>
        <v>0.74375000000000002</v>
      </c>
      <c r="P11" s="33"/>
    </row>
    <row r="12" spans="1:18" ht="15" customHeight="1" x14ac:dyDescent="0.25">
      <c r="A12" s="2" t="s">
        <v>47</v>
      </c>
      <c r="B12" s="6">
        <v>307</v>
      </c>
      <c r="C12" s="6">
        <v>304</v>
      </c>
      <c r="D12" s="6">
        <v>295</v>
      </c>
      <c r="E12" s="6">
        <v>320</v>
      </c>
      <c r="F12" s="6">
        <v>306</v>
      </c>
      <c r="G12" s="6">
        <v>338</v>
      </c>
      <c r="H12" s="6">
        <v>355</v>
      </c>
      <c r="I12" s="6">
        <v>361</v>
      </c>
      <c r="J12" s="6">
        <v>364</v>
      </c>
      <c r="K12" s="6">
        <v>332</v>
      </c>
      <c r="L12" s="6">
        <v>351</v>
      </c>
      <c r="M12" s="6">
        <f>'[1]1st Circuit Summary 11.18'!$B$9</f>
        <v>326</v>
      </c>
      <c r="N12" s="24">
        <f t="shared" si="0"/>
        <v>19</v>
      </c>
      <c r="O12" s="16">
        <f t="shared" si="1"/>
        <v>6.1889250814332247E-2</v>
      </c>
      <c r="P12" s="33"/>
      <c r="Q12" s="34" t="s">
        <v>40</v>
      </c>
      <c r="R12" s="34" t="s">
        <v>43</v>
      </c>
    </row>
    <row r="13" spans="1:18" ht="15" customHeight="1" x14ac:dyDescent="0.25">
      <c r="A13" s="2" t="s">
        <v>30</v>
      </c>
      <c r="B13" s="6">
        <v>1004</v>
      </c>
      <c r="C13" s="6">
        <v>994</v>
      </c>
      <c r="D13" s="6">
        <v>1033</v>
      </c>
      <c r="E13" s="6">
        <v>1067</v>
      </c>
      <c r="F13" s="6">
        <v>1051</v>
      </c>
      <c r="G13" s="6">
        <v>1037</v>
      </c>
      <c r="H13" s="6">
        <v>1085</v>
      </c>
      <c r="I13" s="6">
        <v>1080</v>
      </c>
      <c r="J13" s="6">
        <v>1107</v>
      </c>
      <c r="K13" s="6">
        <v>1103</v>
      </c>
      <c r="L13" s="6">
        <v>1074</v>
      </c>
      <c r="M13" s="6">
        <f>'[1]1st Circuit Summary 11.18'!$B$16</f>
        <v>1060</v>
      </c>
      <c r="N13" s="24">
        <f t="shared" si="0"/>
        <v>56</v>
      </c>
      <c r="O13" s="16">
        <f t="shared" si="1"/>
        <v>5.5776892430278883E-2</v>
      </c>
      <c r="P13" s="33"/>
      <c r="Q13" s="36" t="s">
        <v>41</v>
      </c>
      <c r="R13" s="37" t="s">
        <v>39</v>
      </c>
    </row>
    <row r="14" spans="1:18" ht="15" customHeight="1" x14ac:dyDescent="0.25">
      <c r="A14" s="2" t="s">
        <v>31</v>
      </c>
      <c r="B14" s="6">
        <v>1311</v>
      </c>
      <c r="C14" s="6">
        <v>1298</v>
      </c>
      <c r="D14" s="6">
        <v>1328</v>
      </c>
      <c r="E14" s="6">
        <v>1387</v>
      </c>
      <c r="F14" s="6">
        <v>1357</v>
      </c>
      <c r="G14" s="6">
        <v>1375</v>
      </c>
      <c r="H14" s="6">
        <v>1440</v>
      </c>
      <c r="I14" s="6">
        <v>1441</v>
      </c>
      <c r="J14" s="6">
        <v>1471</v>
      </c>
      <c r="K14" s="6">
        <v>1435</v>
      </c>
      <c r="L14" s="6">
        <v>1425</v>
      </c>
      <c r="M14" s="6">
        <f t="shared" ref="M14" si="4">SUM(M12:M13)</f>
        <v>1386</v>
      </c>
      <c r="N14" s="24">
        <f t="shared" si="0"/>
        <v>75</v>
      </c>
      <c r="O14" s="16">
        <f t="shared" si="1"/>
        <v>5.7208237986270026E-2</v>
      </c>
      <c r="P14" s="33"/>
      <c r="Q14" s="32">
        <f>SUM(B19:M19)/12</f>
        <v>15.416666666666666</v>
      </c>
      <c r="R14" s="33">
        <f>M7/R6</f>
        <v>0.97514619883040932</v>
      </c>
    </row>
    <row r="15" spans="1:18" ht="15" customHeight="1" x14ac:dyDescent="0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R15" s="21"/>
    </row>
    <row r="16" spans="1:18" ht="15" customHeight="1" x14ac:dyDescent="0.25">
      <c r="A16" s="2" t="s">
        <v>53</v>
      </c>
      <c r="B16" s="24">
        <v>2264</v>
      </c>
      <c r="C16" s="24">
        <v>2255</v>
      </c>
      <c r="D16" s="24">
        <v>2273</v>
      </c>
      <c r="E16" s="24">
        <v>2337</v>
      </c>
      <c r="F16" s="24">
        <v>2328</v>
      </c>
      <c r="G16" s="24">
        <v>2358</v>
      </c>
      <c r="H16" s="24">
        <v>2365</v>
      </c>
      <c r="I16" s="24">
        <v>2370</v>
      </c>
      <c r="J16" s="24">
        <v>2416</v>
      </c>
      <c r="K16" s="24">
        <v>2388</v>
      </c>
      <c r="L16" s="24">
        <v>2397</v>
      </c>
      <c r="M16" s="24">
        <f>'[4]Rolling 12 Mos Total Children'!$M$4</f>
        <v>2375</v>
      </c>
      <c r="N16" s="52">
        <f>M16-B16</f>
        <v>111</v>
      </c>
      <c r="O16" s="16">
        <f>+N16/$B16</f>
        <v>4.9028268551236751E-2</v>
      </c>
      <c r="R16" s="21"/>
    </row>
    <row r="17" spans="1:18" ht="15" customHeight="1" x14ac:dyDescent="0.25">
      <c r="A17" s="2" t="s">
        <v>54</v>
      </c>
      <c r="B17" s="24">
        <v>816</v>
      </c>
      <c r="C17" s="24">
        <v>809</v>
      </c>
      <c r="D17" s="24">
        <v>811</v>
      </c>
      <c r="E17" s="24">
        <v>798</v>
      </c>
      <c r="F17" s="24">
        <v>807</v>
      </c>
      <c r="G17" s="24">
        <v>807</v>
      </c>
      <c r="H17" s="24">
        <v>823</v>
      </c>
      <c r="I17" s="24">
        <v>833</v>
      </c>
      <c r="J17" s="24">
        <v>823</v>
      </c>
      <c r="K17" s="24">
        <v>821</v>
      </c>
      <c r="L17" s="24">
        <v>813</v>
      </c>
      <c r="M17" s="24">
        <f>'[4]Rolling 12 Mos Total Volunteers'!$M$4</f>
        <v>811</v>
      </c>
      <c r="N17" s="52">
        <f>M17-B17</f>
        <v>-5</v>
      </c>
      <c r="O17" s="16">
        <f>+N17/$B17</f>
        <v>-6.1274509803921568E-3</v>
      </c>
      <c r="R17" s="21"/>
    </row>
    <row r="18" spans="1:18" ht="15" customHeigh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33"/>
      <c r="Q18" s="25"/>
      <c r="R18" s="20" t="s">
        <v>38</v>
      </c>
    </row>
    <row r="19" spans="1:18" ht="15" customHeight="1" x14ac:dyDescent="0.25">
      <c r="A19" s="2" t="s">
        <v>3</v>
      </c>
      <c r="B19" s="6">
        <v>13</v>
      </c>
      <c r="C19" s="6">
        <v>17</v>
      </c>
      <c r="D19" s="6">
        <v>17</v>
      </c>
      <c r="E19" s="6">
        <v>12</v>
      </c>
      <c r="F19" s="6">
        <v>16</v>
      </c>
      <c r="G19" s="6">
        <v>16</v>
      </c>
      <c r="H19" s="6">
        <v>21</v>
      </c>
      <c r="I19" s="6">
        <v>22</v>
      </c>
      <c r="J19" s="6">
        <v>9</v>
      </c>
      <c r="K19" s="6">
        <v>15</v>
      </c>
      <c r="L19" s="6">
        <v>8</v>
      </c>
      <c r="M19" s="6">
        <f>'[1]1st Circuit Summary 11.18'!$H$20</f>
        <v>19</v>
      </c>
      <c r="N19" s="24"/>
      <c r="Q19" s="34" t="s">
        <v>40</v>
      </c>
      <c r="R19" s="20" t="s">
        <v>37</v>
      </c>
    </row>
    <row r="20" spans="1:18" ht="15" customHeight="1" x14ac:dyDescent="0.25">
      <c r="A20" s="2" t="s">
        <v>2</v>
      </c>
      <c r="B20" s="6">
        <v>11</v>
      </c>
      <c r="C20" s="6">
        <v>15</v>
      </c>
      <c r="D20" s="6">
        <v>19</v>
      </c>
      <c r="E20" s="6">
        <v>0</v>
      </c>
      <c r="F20" s="6">
        <v>13</v>
      </c>
      <c r="G20" s="6">
        <v>16</v>
      </c>
      <c r="H20" s="6">
        <v>21</v>
      </c>
      <c r="I20" s="6">
        <v>18</v>
      </c>
      <c r="J20" s="6">
        <v>0</v>
      </c>
      <c r="K20" s="6">
        <v>0</v>
      </c>
      <c r="L20" s="6">
        <v>0</v>
      </c>
      <c r="M20" s="6">
        <f>'[1]1st Circuit Summary 11.18'!$H$21</f>
        <v>0</v>
      </c>
      <c r="N20" s="24"/>
      <c r="Q20" s="36" t="s">
        <v>42</v>
      </c>
      <c r="R20" s="38" t="s">
        <v>44</v>
      </c>
    </row>
    <row r="21" spans="1:18" ht="15" customHeight="1" x14ac:dyDescent="0.25">
      <c r="A21" s="2" t="s">
        <v>32</v>
      </c>
      <c r="B21" s="26">
        <v>1.6115569823434992</v>
      </c>
      <c r="C21" s="26">
        <v>1.5802861685214626</v>
      </c>
      <c r="D21" s="26">
        <v>1.6634460547504026</v>
      </c>
      <c r="E21" s="26">
        <v>1.7321428571428572</v>
      </c>
      <c r="F21" s="26">
        <v>1.6924315619967794</v>
      </c>
      <c r="G21" s="26">
        <v>1.667202572347267</v>
      </c>
      <c r="H21" s="26">
        <v>1.7277070063694266</v>
      </c>
      <c r="I21" s="26">
        <v>1.7115689381933439</v>
      </c>
      <c r="J21" s="26">
        <v>1.779742765273312</v>
      </c>
      <c r="K21" s="26">
        <v>1.7261345852895149</v>
      </c>
      <c r="L21" s="26">
        <v>1.6728971962616823</v>
      </c>
      <c r="M21" s="26">
        <f t="shared" ref="M21" si="5">+M13/M7</f>
        <v>1.5892053973013494</v>
      </c>
      <c r="N21" s="26"/>
      <c r="Q21" s="32">
        <f>SUM(B20:M20)/12</f>
        <v>9.4166666666666661</v>
      </c>
      <c r="R21" s="54">
        <f>[5]Sheet1!$Q$3</f>
        <v>0.80796190980029103</v>
      </c>
    </row>
    <row r="22" spans="1:18" ht="15" customHeight="1" x14ac:dyDescent="0.25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/>
      <c r="M22" s="25"/>
      <c r="R22" s="21"/>
    </row>
    <row r="23" spans="1:18" s="67" customFormat="1" ht="45" x14ac:dyDescent="0.25">
      <c r="A23" s="64" t="s">
        <v>5</v>
      </c>
      <c r="B23" s="65" t="s">
        <v>57</v>
      </c>
      <c r="C23" s="65" t="s">
        <v>58</v>
      </c>
      <c r="D23" s="65" t="s">
        <v>59</v>
      </c>
      <c r="E23" s="65" t="s">
        <v>60</v>
      </c>
      <c r="F23" s="65" t="s">
        <v>61</v>
      </c>
      <c r="G23" s="65" t="s">
        <v>62</v>
      </c>
      <c r="H23" s="65" t="s">
        <v>63</v>
      </c>
      <c r="I23" s="65" t="s">
        <v>64</v>
      </c>
      <c r="J23" s="65" t="s">
        <v>65</v>
      </c>
      <c r="K23" s="65" t="s">
        <v>67</v>
      </c>
      <c r="L23" s="76" t="s">
        <v>71</v>
      </c>
      <c r="M23" s="76" t="s">
        <v>74</v>
      </c>
      <c r="N23" s="63" t="s">
        <v>51</v>
      </c>
      <c r="O23" s="64" t="s">
        <v>52</v>
      </c>
      <c r="P23" s="66"/>
      <c r="Q23" s="66" t="s">
        <v>36</v>
      </c>
      <c r="R23" s="60" t="s">
        <v>69</v>
      </c>
    </row>
    <row r="24" spans="1:18" ht="15" customHeight="1" x14ac:dyDescent="0.25">
      <c r="A24" s="2" t="s">
        <v>0</v>
      </c>
      <c r="B24" s="24">
        <v>244</v>
      </c>
      <c r="C24" s="24">
        <v>241</v>
      </c>
      <c r="D24" s="24">
        <v>256</v>
      </c>
      <c r="E24" s="24">
        <v>251</v>
      </c>
      <c r="F24" s="24">
        <v>260</v>
      </c>
      <c r="G24" s="24">
        <v>265</v>
      </c>
      <c r="H24" s="24">
        <v>268</v>
      </c>
      <c r="I24" s="24">
        <v>276</v>
      </c>
      <c r="J24" s="24">
        <v>272</v>
      </c>
      <c r="K24" s="24">
        <v>265</v>
      </c>
      <c r="L24" s="24">
        <v>278</v>
      </c>
      <c r="M24" s="24">
        <f>'[6]2nd Circuit Summary 11.18'!$H$16</f>
        <v>279</v>
      </c>
      <c r="N24" s="24">
        <f t="shared" ref="N24:N33" si="6">M24-B24</f>
        <v>35</v>
      </c>
      <c r="O24" s="16">
        <f t="shared" ref="O24:O30" si="7">+N24/$B24</f>
        <v>0.14344262295081966</v>
      </c>
      <c r="P24" s="33"/>
      <c r="Q24" s="31" t="s">
        <v>26</v>
      </c>
      <c r="R24" s="31" t="s">
        <v>39</v>
      </c>
    </row>
    <row r="25" spans="1:18" ht="15" customHeight="1" x14ac:dyDescent="0.25">
      <c r="A25" s="2" t="s">
        <v>1</v>
      </c>
      <c r="B25" s="24">
        <v>82</v>
      </c>
      <c r="C25" s="24">
        <v>95</v>
      </c>
      <c r="D25" s="24">
        <v>82</v>
      </c>
      <c r="E25" s="24">
        <v>91</v>
      </c>
      <c r="F25" s="24">
        <v>87</v>
      </c>
      <c r="G25" s="24">
        <v>77</v>
      </c>
      <c r="H25" s="24">
        <v>69</v>
      </c>
      <c r="I25" s="24">
        <v>29</v>
      </c>
      <c r="J25" s="24">
        <v>19</v>
      </c>
      <c r="K25" s="24">
        <v>26</v>
      </c>
      <c r="L25" s="24">
        <v>35</v>
      </c>
      <c r="M25" s="24">
        <f>'[6]2nd Circuit Summary 11.18'!$G$17</f>
        <v>47</v>
      </c>
      <c r="N25" s="24">
        <f t="shared" si="6"/>
        <v>-35</v>
      </c>
      <c r="O25" s="16">
        <f t="shared" si="7"/>
        <v>-0.42682926829268292</v>
      </c>
      <c r="P25" s="33"/>
      <c r="Q25" s="33">
        <f>1-M25/M26</f>
        <v>0.85582822085889565</v>
      </c>
      <c r="R25" s="52">
        <v>318</v>
      </c>
    </row>
    <row r="26" spans="1:18" ht="15" customHeight="1" x14ac:dyDescent="0.25">
      <c r="A26" s="2" t="s">
        <v>34</v>
      </c>
      <c r="B26" s="29">
        <v>326</v>
      </c>
      <c r="C26" s="29">
        <v>336</v>
      </c>
      <c r="D26" s="29">
        <v>338</v>
      </c>
      <c r="E26" s="29">
        <v>342</v>
      </c>
      <c r="F26" s="29">
        <v>347</v>
      </c>
      <c r="G26" s="29">
        <v>342</v>
      </c>
      <c r="H26" s="29">
        <v>337</v>
      </c>
      <c r="I26" s="29">
        <v>305</v>
      </c>
      <c r="J26" s="29">
        <v>291</v>
      </c>
      <c r="K26" s="29">
        <v>291</v>
      </c>
      <c r="L26" s="29">
        <v>313</v>
      </c>
      <c r="M26" s="29">
        <f t="shared" ref="M26" si="8">SUM(M24:M25)</f>
        <v>326</v>
      </c>
      <c r="N26" s="24">
        <f t="shared" si="6"/>
        <v>0</v>
      </c>
      <c r="O26" s="16">
        <f t="shared" si="7"/>
        <v>0</v>
      </c>
      <c r="P26" s="33"/>
      <c r="Q26" s="34"/>
      <c r="R26" s="35"/>
    </row>
    <row r="27" spans="1:18" ht="15" customHeight="1" x14ac:dyDescent="0.25">
      <c r="A27" s="2" t="s">
        <v>66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26</v>
      </c>
      <c r="J27" s="29">
        <v>223</v>
      </c>
      <c r="K27" s="29">
        <v>221</v>
      </c>
      <c r="L27" s="29">
        <v>221</v>
      </c>
      <c r="M27" s="29">
        <f>'[6]2nd Circuit Summary 11.18'!$H$19+'[2]GAL Alumni by County'!$C$14</f>
        <v>221</v>
      </c>
      <c r="N27" s="24">
        <f t="shared" ref="N27" si="9">M27-B27</f>
        <v>221</v>
      </c>
      <c r="O27" s="16" t="str">
        <f>IF(B27=0,"0.0%",N27/B27)</f>
        <v>0.0%</v>
      </c>
      <c r="P27" s="33"/>
      <c r="Q27" s="34"/>
      <c r="R27" s="35"/>
    </row>
    <row r="28" spans="1:18" ht="15" customHeight="1" x14ac:dyDescent="0.25">
      <c r="A28" s="2" t="s">
        <v>68</v>
      </c>
      <c r="B28" s="29">
        <v>13</v>
      </c>
      <c r="C28" s="29">
        <v>14</v>
      </c>
      <c r="D28" s="29">
        <v>14</v>
      </c>
      <c r="E28" s="29">
        <v>12</v>
      </c>
      <c r="F28" s="29">
        <v>8</v>
      </c>
      <c r="G28" s="29">
        <v>12</v>
      </c>
      <c r="H28" s="29">
        <v>6</v>
      </c>
      <c r="I28" s="29">
        <v>2</v>
      </c>
      <c r="J28" s="29">
        <v>1</v>
      </c>
      <c r="K28" s="29">
        <v>2</v>
      </c>
      <c r="L28" s="29">
        <v>4</v>
      </c>
      <c r="M28" s="29">
        <f>'[3]12+ Months Inactive by County'!$C$14</f>
        <v>6</v>
      </c>
      <c r="N28" s="24">
        <f t="shared" si="6"/>
        <v>-7</v>
      </c>
      <c r="O28" s="16">
        <f t="shared" si="7"/>
        <v>-0.53846153846153844</v>
      </c>
      <c r="P28" s="33"/>
      <c r="Q28" s="34"/>
      <c r="R28" s="35"/>
    </row>
    <row r="29" spans="1:18" ht="15" customHeight="1" x14ac:dyDescent="0.25">
      <c r="A29" s="2" t="s">
        <v>27</v>
      </c>
      <c r="B29" s="24">
        <v>4</v>
      </c>
      <c r="C29" s="24">
        <v>4</v>
      </c>
      <c r="D29" s="24">
        <v>3</v>
      </c>
      <c r="E29" s="24">
        <v>3</v>
      </c>
      <c r="F29" s="24">
        <v>3</v>
      </c>
      <c r="G29" s="24">
        <v>4</v>
      </c>
      <c r="H29" s="24">
        <v>4</v>
      </c>
      <c r="I29" s="24">
        <v>4</v>
      </c>
      <c r="J29" s="24">
        <v>3</v>
      </c>
      <c r="K29" s="24">
        <v>3</v>
      </c>
      <c r="L29" s="24">
        <v>3</v>
      </c>
      <c r="M29" s="24">
        <f>'[6]2nd Circuit Summary 11.18'!$H$18</f>
        <v>4</v>
      </c>
      <c r="N29" s="24">
        <f t="shared" si="6"/>
        <v>0</v>
      </c>
      <c r="O29" s="16">
        <f t="shared" si="7"/>
        <v>0</v>
      </c>
      <c r="P29" s="33"/>
    </row>
    <row r="30" spans="1:18" ht="15" customHeight="1" x14ac:dyDescent="0.25">
      <c r="A30" s="2" t="s">
        <v>29</v>
      </c>
      <c r="B30" s="24">
        <v>330</v>
      </c>
      <c r="C30" s="24">
        <v>340</v>
      </c>
      <c r="D30" s="24">
        <v>341</v>
      </c>
      <c r="E30" s="24">
        <v>345</v>
      </c>
      <c r="F30" s="24">
        <v>350</v>
      </c>
      <c r="G30" s="24">
        <v>346</v>
      </c>
      <c r="H30" s="24">
        <v>341</v>
      </c>
      <c r="I30" s="24">
        <v>335</v>
      </c>
      <c r="J30" s="24">
        <v>517</v>
      </c>
      <c r="K30" s="24">
        <v>515</v>
      </c>
      <c r="L30" s="24">
        <v>537</v>
      </c>
      <c r="M30" s="24">
        <f>M24+M25+M27+M29</f>
        <v>551</v>
      </c>
      <c r="N30" s="24">
        <f t="shared" si="6"/>
        <v>221</v>
      </c>
      <c r="O30" s="16">
        <f t="shared" si="7"/>
        <v>0.66969696969696968</v>
      </c>
      <c r="P30" s="33"/>
    </row>
    <row r="31" spans="1:18" ht="15" customHeight="1" x14ac:dyDescent="0.25">
      <c r="A31" s="2" t="s">
        <v>47</v>
      </c>
      <c r="B31" s="24">
        <v>32</v>
      </c>
      <c r="C31" s="24">
        <v>24</v>
      </c>
      <c r="D31" s="24">
        <v>18</v>
      </c>
      <c r="E31" s="24">
        <v>24</v>
      </c>
      <c r="F31" s="24">
        <v>17</v>
      </c>
      <c r="G31" s="24">
        <v>17</v>
      </c>
      <c r="H31" s="24">
        <v>10</v>
      </c>
      <c r="I31" s="24">
        <v>17</v>
      </c>
      <c r="J31" s="24">
        <v>22</v>
      </c>
      <c r="K31" s="24">
        <v>22</v>
      </c>
      <c r="L31" s="24">
        <v>37</v>
      </c>
      <c r="M31" s="24">
        <f>'[6]2nd Circuit Summary 11.18'!$B$9</f>
        <v>37</v>
      </c>
      <c r="N31" s="24">
        <f t="shared" si="6"/>
        <v>5</v>
      </c>
      <c r="O31" s="16">
        <f>IF(B31=0,"0.0%",N31/B31)</f>
        <v>0.15625</v>
      </c>
      <c r="P31" s="33"/>
      <c r="Q31" s="34" t="s">
        <v>40</v>
      </c>
      <c r="R31" s="34" t="s">
        <v>43</v>
      </c>
    </row>
    <row r="32" spans="1:18" ht="15" customHeight="1" x14ac:dyDescent="0.25">
      <c r="A32" s="2" t="s">
        <v>33</v>
      </c>
      <c r="B32" s="24">
        <v>424</v>
      </c>
      <c r="C32" s="24">
        <v>425</v>
      </c>
      <c r="D32" s="24">
        <v>436</v>
      </c>
      <c r="E32" s="24">
        <v>423</v>
      </c>
      <c r="F32" s="24">
        <v>439</v>
      </c>
      <c r="G32" s="24">
        <v>427</v>
      </c>
      <c r="H32" s="24">
        <v>445</v>
      </c>
      <c r="I32" s="24">
        <v>473</v>
      </c>
      <c r="J32" s="24">
        <v>468</v>
      </c>
      <c r="K32" s="24">
        <v>469</v>
      </c>
      <c r="L32" s="24">
        <v>465</v>
      </c>
      <c r="M32" s="24">
        <f>'[6]2nd Circuit Summary 11.18'!$B$16</f>
        <v>460</v>
      </c>
      <c r="N32" s="24">
        <f t="shared" si="6"/>
        <v>36</v>
      </c>
      <c r="O32" s="16">
        <f>+N32/$B32</f>
        <v>8.4905660377358486E-2</v>
      </c>
      <c r="P32" s="33"/>
      <c r="Q32" s="36" t="s">
        <v>41</v>
      </c>
      <c r="R32" s="37" t="s">
        <v>39</v>
      </c>
    </row>
    <row r="33" spans="1:18" ht="15" customHeight="1" x14ac:dyDescent="0.25">
      <c r="A33" s="2" t="s">
        <v>31</v>
      </c>
      <c r="B33" s="24">
        <v>456</v>
      </c>
      <c r="C33" s="24">
        <v>449</v>
      </c>
      <c r="D33" s="24">
        <v>454</v>
      </c>
      <c r="E33" s="24">
        <v>447</v>
      </c>
      <c r="F33" s="24">
        <v>456</v>
      </c>
      <c r="G33" s="24">
        <v>444</v>
      </c>
      <c r="H33" s="24">
        <v>455</v>
      </c>
      <c r="I33" s="24">
        <v>490</v>
      </c>
      <c r="J33" s="24">
        <v>490</v>
      </c>
      <c r="K33" s="24">
        <v>491</v>
      </c>
      <c r="L33" s="24">
        <v>502</v>
      </c>
      <c r="M33" s="24">
        <f t="shared" ref="M33" si="10">SUM(M31:M32)</f>
        <v>497</v>
      </c>
      <c r="N33" s="24">
        <f t="shared" si="6"/>
        <v>41</v>
      </c>
      <c r="O33" s="16">
        <f>+N33/$B33</f>
        <v>8.9912280701754388E-2</v>
      </c>
      <c r="P33" s="33"/>
      <c r="Q33" s="32">
        <f>SUM(B38:M38)/12</f>
        <v>7.166666666666667</v>
      </c>
      <c r="R33" s="33">
        <f>M26/R25</f>
        <v>1.0251572327044025</v>
      </c>
    </row>
    <row r="34" spans="1:18" ht="1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72"/>
      <c r="N34" s="72"/>
      <c r="O34" s="72"/>
      <c r="R34" s="21"/>
    </row>
    <row r="35" spans="1:18" ht="15" customHeight="1" x14ac:dyDescent="0.25">
      <c r="A35" s="2" t="s">
        <v>53</v>
      </c>
      <c r="B35" s="24">
        <v>643</v>
      </c>
      <c r="C35" s="24">
        <v>652</v>
      </c>
      <c r="D35" s="24">
        <v>664</v>
      </c>
      <c r="E35" s="24">
        <v>671</v>
      </c>
      <c r="F35" s="24">
        <v>681</v>
      </c>
      <c r="G35" s="24">
        <v>678</v>
      </c>
      <c r="H35" s="24">
        <v>679</v>
      </c>
      <c r="I35" s="24">
        <v>723</v>
      </c>
      <c r="J35" s="24">
        <v>752</v>
      </c>
      <c r="K35" s="24">
        <v>753</v>
      </c>
      <c r="L35" s="24">
        <v>776</v>
      </c>
      <c r="M35" s="24">
        <f>'[4]Rolling 12 Mos Total Children'!$M$5</f>
        <v>788</v>
      </c>
      <c r="N35" s="52">
        <f>M35-B35</f>
        <v>145</v>
      </c>
      <c r="O35" s="16">
        <f>+N35/$B35</f>
        <v>0.22550544323483671</v>
      </c>
      <c r="R35" s="21"/>
    </row>
    <row r="36" spans="1:18" ht="15" customHeight="1" x14ac:dyDescent="0.25">
      <c r="A36" s="2" t="s">
        <v>54</v>
      </c>
      <c r="B36" s="24">
        <v>400</v>
      </c>
      <c r="C36" s="24">
        <v>406</v>
      </c>
      <c r="D36" s="24">
        <v>403</v>
      </c>
      <c r="E36" s="24">
        <v>412</v>
      </c>
      <c r="F36" s="24">
        <v>417</v>
      </c>
      <c r="G36" s="24">
        <v>411</v>
      </c>
      <c r="H36" s="24">
        <v>405</v>
      </c>
      <c r="I36" s="24">
        <v>409</v>
      </c>
      <c r="J36" s="24">
        <v>409</v>
      </c>
      <c r="K36" s="24">
        <v>406</v>
      </c>
      <c r="L36" s="24">
        <v>423</v>
      </c>
      <c r="M36" s="24">
        <f>'[4]Rolling 12 Mos Total Volunteers'!$M$5</f>
        <v>434</v>
      </c>
      <c r="N36" s="52">
        <f>M36-B36</f>
        <v>34</v>
      </c>
      <c r="O36" s="16">
        <f>+N36/$B36</f>
        <v>8.5000000000000006E-2</v>
      </c>
      <c r="R36" s="21"/>
    </row>
    <row r="37" spans="1:18" ht="15" customHeight="1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33"/>
      <c r="Q37" s="25"/>
      <c r="R37" s="20" t="s">
        <v>75</v>
      </c>
    </row>
    <row r="38" spans="1:18" ht="15" customHeight="1" x14ac:dyDescent="0.25">
      <c r="A38" s="2" t="s">
        <v>3</v>
      </c>
      <c r="B38" s="24">
        <v>1</v>
      </c>
      <c r="C38" s="24">
        <v>13</v>
      </c>
      <c r="D38" s="24">
        <v>11</v>
      </c>
      <c r="E38" s="24">
        <v>10</v>
      </c>
      <c r="F38" s="24">
        <v>13</v>
      </c>
      <c r="G38" s="24">
        <v>2</v>
      </c>
      <c r="H38" s="24">
        <v>8</v>
      </c>
      <c r="I38" s="24">
        <v>8</v>
      </c>
      <c r="J38" s="24">
        <v>0</v>
      </c>
      <c r="K38" s="24">
        <v>0</v>
      </c>
      <c r="L38" s="24">
        <v>7</v>
      </c>
      <c r="M38" s="24">
        <f>'[6]2nd Circuit Summary 11.18'!$H$20</f>
        <v>13</v>
      </c>
      <c r="N38" s="24"/>
      <c r="O38" s="13"/>
      <c r="P38" s="52"/>
      <c r="Q38" s="34" t="s">
        <v>40</v>
      </c>
      <c r="R38" s="20" t="s">
        <v>37</v>
      </c>
    </row>
    <row r="39" spans="1:18" ht="15" customHeight="1" x14ac:dyDescent="0.25">
      <c r="A39" s="2" t="s">
        <v>2</v>
      </c>
      <c r="B39" s="24">
        <v>5</v>
      </c>
      <c r="C39" s="24">
        <v>9</v>
      </c>
      <c r="D39" s="24">
        <v>5</v>
      </c>
      <c r="E39" s="24">
        <v>6</v>
      </c>
      <c r="F39" s="24">
        <v>7</v>
      </c>
      <c r="G39" s="24">
        <v>10</v>
      </c>
      <c r="H39" s="24">
        <v>11</v>
      </c>
      <c r="I39" s="24">
        <v>7</v>
      </c>
      <c r="J39" s="24">
        <v>0</v>
      </c>
      <c r="K39" s="24">
        <v>0</v>
      </c>
      <c r="L39" s="24">
        <v>0</v>
      </c>
      <c r="M39" s="24">
        <f>'[6]2nd Circuit Summary 11.18'!$H$21</f>
        <v>1</v>
      </c>
      <c r="N39" s="24"/>
      <c r="O39" s="14"/>
      <c r="P39" s="34"/>
      <c r="Q39" s="36" t="s">
        <v>42</v>
      </c>
      <c r="R39" s="38" t="s">
        <v>44</v>
      </c>
    </row>
    <row r="40" spans="1:18" ht="15" customHeight="1" x14ac:dyDescent="0.25">
      <c r="A40" s="2" t="s">
        <v>32</v>
      </c>
      <c r="B40" s="26">
        <v>1.3006134969325154</v>
      </c>
      <c r="C40" s="26">
        <v>1.2648809523809523</v>
      </c>
      <c r="D40" s="26">
        <v>1.2899408284023668</v>
      </c>
      <c r="E40" s="26">
        <v>1.236842105263158</v>
      </c>
      <c r="F40" s="26">
        <v>1.2651296829971181</v>
      </c>
      <c r="G40" s="26">
        <v>1.2485380116959064</v>
      </c>
      <c r="H40" s="26">
        <v>1.3204747774480712</v>
      </c>
      <c r="I40" s="26">
        <v>1.5508196721311476</v>
      </c>
      <c r="J40" s="26">
        <v>1.6082474226804124</v>
      </c>
      <c r="K40" s="26">
        <v>1.6116838487972509</v>
      </c>
      <c r="L40" s="26">
        <v>1.4856230031948883</v>
      </c>
      <c r="M40" s="26">
        <f t="shared" ref="M40" si="11">+M32/M26</f>
        <v>1.4110429447852761</v>
      </c>
      <c r="N40" s="26"/>
      <c r="O40" s="16"/>
      <c r="P40" s="33"/>
      <c r="Q40" s="32">
        <f>SUM(B39:M39)/12</f>
        <v>5.083333333333333</v>
      </c>
      <c r="R40" s="54">
        <f>[5]Sheet1!$Q$4</f>
        <v>0.83944954128440363</v>
      </c>
    </row>
    <row r="41" spans="1:18" ht="15" customHeight="1" x14ac:dyDescent="0.2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5"/>
      <c r="M41" s="25"/>
      <c r="N41" s="26"/>
      <c r="R41" s="16"/>
    </row>
    <row r="42" spans="1:18" ht="45" x14ac:dyDescent="0.25">
      <c r="A42" s="7" t="s">
        <v>6</v>
      </c>
      <c r="B42" s="4" t="s">
        <v>57</v>
      </c>
      <c r="C42" s="4" t="s">
        <v>58</v>
      </c>
      <c r="D42" s="4" t="s">
        <v>59</v>
      </c>
      <c r="E42" s="4" t="s">
        <v>60</v>
      </c>
      <c r="F42" s="4" t="s">
        <v>61</v>
      </c>
      <c r="G42" s="4" t="s">
        <v>62</v>
      </c>
      <c r="H42" s="4" t="s">
        <v>63</v>
      </c>
      <c r="I42" s="4" t="s">
        <v>64</v>
      </c>
      <c r="J42" s="4" t="s">
        <v>65</v>
      </c>
      <c r="K42" s="4" t="s">
        <v>67</v>
      </c>
      <c r="L42" s="76" t="s">
        <v>71</v>
      </c>
      <c r="M42" s="76" t="s">
        <v>74</v>
      </c>
      <c r="N42" s="63" t="s">
        <v>51</v>
      </c>
      <c r="O42" s="64" t="s">
        <v>52</v>
      </c>
      <c r="P42" s="15"/>
      <c r="Q42" s="15" t="s">
        <v>36</v>
      </c>
      <c r="R42" s="60" t="s">
        <v>69</v>
      </c>
    </row>
    <row r="43" spans="1:18" ht="15" customHeight="1" x14ac:dyDescent="0.25">
      <c r="A43" s="2" t="s">
        <v>0</v>
      </c>
      <c r="B43" s="24">
        <v>113</v>
      </c>
      <c r="C43" s="24">
        <v>111</v>
      </c>
      <c r="D43" s="24">
        <v>112</v>
      </c>
      <c r="E43" s="24">
        <v>112</v>
      </c>
      <c r="F43" s="24">
        <v>112</v>
      </c>
      <c r="G43" s="24">
        <v>115</v>
      </c>
      <c r="H43" s="24">
        <v>114</v>
      </c>
      <c r="I43" s="24">
        <v>111</v>
      </c>
      <c r="J43" s="24">
        <v>109</v>
      </c>
      <c r="K43" s="24">
        <v>111</v>
      </c>
      <c r="L43" s="24">
        <v>112</v>
      </c>
      <c r="M43" s="24">
        <f>'[7]3rd Circuit Summary 11.18'!$H$16</f>
        <v>110</v>
      </c>
      <c r="N43" s="24">
        <f t="shared" ref="N43:N52" si="12">M43-B43</f>
        <v>-3</v>
      </c>
      <c r="O43" s="16">
        <f t="shared" ref="O43:O52" si="13">+N43/$B43</f>
        <v>-2.6548672566371681E-2</v>
      </c>
      <c r="P43" s="33"/>
      <c r="Q43" s="31" t="s">
        <v>26</v>
      </c>
      <c r="R43" s="31" t="s">
        <v>39</v>
      </c>
    </row>
    <row r="44" spans="1:18" ht="15" customHeight="1" x14ac:dyDescent="0.25">
      <c r="A44" s="2" t="s">
        <v>1</v>
      </c>
      <c r="B44" s="24">
        <v>25</v>
      </c>
      <c r="C44" s="24">
        <v>31</v>
      </c>
      <c r="D44" s="24">
        <v>27</v>
      </c>
      <c r="E44" s="24">
        <v>26</v>
      </c>
      <c r="F44" s="24">
        <v>29</v>
      </c>
      <c r="G44" s="24">
        <v>24</v>
      </c>
      <c r="H44" s="24">
        <v>23</v>
      </c>
      <c r="I44" s="24">
        <v>19</v>
      </c>
      <c r="J44" s="24">
        <v>20</v>
      </c>
      <c r="K44" s="24">
        <v>20</v>
      </c>
      <c r="L44" s="24">
        <v>22</v>
      </c>
      <c r="M44" s="24">
        <f>'[7]3rd Circuit Summary 11.18'!$G$17</f>
        <v>28</v>
      </c>
      <c r="N44" s="24">
        <f t="shared" si="12"/>
        <v>3</v>
      </c>
      <c r="O44" s="16">
        <f t="shared" si="13"/>
        <v>0.12</v>
      </c>
      <c r="P44" s="33"/>
      <c r="Q44" s="33">
        <f>1-M44/M45</f>
        <v>0.79710144927536231</v>
      </c>
      <c r="R44" s="52">
        <v>145</v>
      </c>
    </row>
    <row r="45" spans="1:18" ht="15" customHeight="1" x14ac:dyDescent="0.25">
      <c r="A45" s="2" t="s">
        <v>34</v>
      </c>
      <c r="B45" s="29">
        <v>138</v>
      </c>
      <c r="C45" s="29">
        <v>142</v>
      </c>
      <c r="D45" s="29">
        <v>139</v>
      </c>
      <c r="E45" s="29">
        <v>138</v>
      </c>
      <c r="F45" s="29">
        <v>141</v>
      </c>
      <c r="G45" s="29">
        <v>139</v>
      </c>
      <c r="H45" s="29">
        <v>137</v>
      </c>
      <c r="I45" s="29">
        <v>130</v>
      </c>
      <c r="J45" s="29">
        <v>129</v>
      </c>
      <c r="K45" s="29">
        <v>131</v>
      </c>
      <c r="L45" s="29">
        <v>134</v>
      </c>
      <c r="M45" s="29">
        <f t="shared" ref="M45" si="14">SUM(M43:M44)</f>
        <v>138</v>
      </c>
      <c r="N45" s="24">
        <f t="shared" si="12"/>
        <v>0</v>
      </c>
      <c r="O45" s="16">
        <f t="shared" si="13"/>
        <v>0</v>
      </c>
      <c r="P45" s="33"/>
      <c r="Q45" s="34"/>
      <c r="R45" s="35"/>
    </row>
    <row r="46" spans="1:18" ht="15" customHeight="1" x14ac:dyDescent="0.25">
      <c r="A46" s="2" t="s">
        <v>66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1</v>
      </c>
      <c r="J46" s="29">
        <v>67</v>
      </c>
      <c r="K46" s="29">
        <v>67</v>
      </c>
      <c r="L46" s="29">
        <v>67</v>
      </c>
      <c r="M46" s="29">
        <f>'[7]3rd Circuit Summary 11.18'!$H$19+'[2]GAL Alumni by County'!$C$22</f>
        <v>67</v>
      </c>
      <c r="N46" s="24">
        <f t="shared" si="12"/>
        <v>67</v>
      </c>
      <c r="O46" s="16" t="str">
        <f>IF(B46=0,"0.0%",N46/B46)</f>
        <v>0.0%</v>
      </c>
      <c r="P46" s="33"/>
      <c r="Q46" s="34"/>
      <c r="R46" s="35"/>
    </row>
    <row r="47" spans="1:18" ht="15" customHeight="1" x14ac:dyDescent="0.25">
      <c r="A47" s="2" t="s">
        <v>68</v>
      </c>
      <c r="B47" s="29">
        <v>0</v>
      </c>
      <c r="C47" s="29">
        <v>0</v>
      </c>
      <c r="D47" s="29">
        <v>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1</v>
      </c>
      <c r="L47" s="29">
        <v>1</v>
      </c>
      <c r="M47" s="29">
        <f>'[3]12+ Months Inactive by County'!$C$22</f>
        <v>1</v>
      </c>
      <c r="N47" s="24">
        <f t="shared" si="12"/>
        <v>1</v>
      </c>
      <c r="O47" s="16" t="e">
        <f t="shared" si="13"/>
        <v>#DIV/0!</v>
      </c>
      <c r="P47" s="33"/>
      <c r="Q47" s="34"/>
      <c r="R47" s="35"/>
    </row>
    <row r="48" spans="1:18" ht="15" customHeight="1" x14ac:dyDescent="0.25">
      <c r="A48" s="2" t="s">
        <v>27</v>
      </c>
      <c r="B48" s="24">
        <v>29</v>
      </c>
      <c r="C48" s="24">
        <v>28</v>
      </c>
      <c r="D48" s="24">
        <v>27</v>
      </c>
      <c r="E48" s="24">
        <v>27</v>
      </c>
      <c r="F48" s="24">
        <v>27</v>
      </c>
      <c r="G48" s="24">
        <v>27</v>
      </c>
      <c r="H48" s="24">
        <v>27</v>
      </c>
      <c r="I48" s="24">
        <v>25</v>
      </c>
      <c r="J48" s="24">
        <v>25</v>
      </c>
      <c r="K48" s="24">
        <v>25</v>
      </c>
      <c r="L48" s="24">
        <v>25</v>
      </c>
      <c r="M48" s="24">
        <f>'[7]3rd Circuit Summary 11.18'!$H$18</f>
        <v>25</v>
      </c>
      <c r="N48" s="24">
        <f t="shared" si="12"/>
        <v>-4</v>
      </c>
      <c r="O48" s="16">
        <f t="shared" si="13"/>
        <v>-0.13793103448275862</v>
      </c>
      <c r="P48" s="33"/>
    </row>
    <row r="49" spans="1:18" ht="15" customHeight="1" x14ac:dyDescent="0.25">
      <c r="A49" s="2" t="s">
        <v>29</v>
      </c>
      <c r="B49" s="24">
        <v>167</v>
      </c>
      <c r="C49" s="24">
        <v>170</v>
      </c>
      <c r="D49" s="24">
        <v>166</v>
      </c>
      <c r="E49" s="24">
        <v>165</v>
      </c>
      <c r="F49" s="24">
        <v>168</v>
      </c>
      <c r="G49" s="24">
        <v>166</v>
      </c>
      <c r="H49" s="24">
        <v>164</v>
      </c>
      <c r="I49" s="24">
        <v>156</v>
      </c>
      <c r="J49" s="24">
        <v>221</v>
      </c>
      <c r="K49" s="24">
        <v>223</v>
      </c>
      <c r="L49" s="24">
        <v>226</v>
      </c>
      <c r="M49" s="24">
        <f>M43+M44+M46+M48</f>
        <v>230</v>
      </c>
      <c r="N49" s="24">
        <f t="shared" si="12"/>
        <v>63</v>
      </c>
      <c r="O49" s="16">
        <f t="shared" si="13"/>
        <v>0.3772455089820359</v>
      </c>
      <c r="P49" s="33"/>
    </row>
    <row r="50" spans="1:18" ht="15" customHeight="1" x14ac:dyDescent="0.25">
      <c r="A50" s="2" t="s">
        <v>47</v>
      </c>
      <c r="B50" s="24">
        <v>193</v>
      </c>
      <c r="C50" s="24">
        <v>191</v>
      </c>
      <c r="D50" s="24">
        <v>198</v>
      </c>
      <c r="E50" s="24">
        <v>203</v>
      </c>
      <c r="F50" s="24">
        <v>233</v>
      </c>
      <c r="G50" s="24">
        <v>198</v>
      </c>
      <c r="H50" s="24">
        <v>198</v>
      </c>
      <c r="I50" s="24">
        <v>182</v>
      </c>
      <c r="J50" s="24">
        <v>158</v>
      </c>
      <c r="K50" s="24">
        <v>154</v>
      </c>
      <c r="L50" s="24">
        <v>155</v>
      </c>
      <c r="M50" s="24">
        <f>'[7]3rd Circuit Summary 11.18'!$B$9</f>
        <v>163</v>
      </c>
      <c r="N50" s="24">
        <f t="shared" si="12"/>
        <v>-30</v>
      </c>
      <c r="O50" s="16">
        <f t="shared" si="13"/>
        <v>-0.15544041450777202</v>
      </c>
      <c r="P50" s="33"/>
      <c r="Q50" s="34" t="s">
        <v>40</v>
      </c>
      <c r="R50" s="34" t="s">
        <v>43</v>
      </c>
    </row>
    <row r="51" spans="1:18" ht="15" customHeight="1" x14ac:dyDescent="0.25">
      <c r="A51" s="2" t="s">
        <v>30</v>
      </c>
      <c r="B51" s="24">
        <v>281</v>
      </c>
      <c r="C51" s="24">
        <v>268</v>
      </c>
      <c r="D51" s="24">
        <v>263</v>
      </c>
      <c r="E51" s="24">
        <v>263</v>
      </c>
      <c r="F51" s="24">
        <v>257</v>
      </c>
      <c r="G51" s="24">
        <v>293</v>
      </c>
      <c r="H51" s="24">
        <v>290</v>
      </c>
      <c r="I51" s="24">
        <v>302</v>
      </c>
      <c r="J51" s="24">
        <v>311</v>
      </c>
      <c r="K51" s="24">
        <v>298</v>
      </c>
      <c r="L51" s="24">
        <v>288</v>
      </c>
      <c r="M51" s="24">
        <f>'[7]3rd Circuit Summary 11.18'!$B$16</f>
        <v>268</v>
      </c>
      <c r="N51" s="24">
        <f t="shared" si="12"/>
        <v>-13</v>
      </c>
      <c r="O51" s="16">
        <f t="shared" si="13"/>
        <v>-4.6263345195729534E-2</v>
      </c>
      <c r="P51" s="33"/>
      <c r="Q51" s="36" t="s">
        <v>41</v>
      </c>
      <c r="R51" s="37" t="s">
        <v>39</v>
      </c>
    </row>
    <row r="52" spans="1:18" ht="15" customHeight="1" x14ac:dyDescent="0.25">
      <c r="A52" s="2" t="s">
        <v>31</v>
      </c>
      <c r="B52" s="24">
        <v>474</v>
      </c>
      <c r="C52" s="24">
        <v>459</v>
      </c>
      <c r="D52" s="24">
        <v>461</v>
      </c>
      <c r="E52" s="24">
        <v>466</v>
      </c>
      <c r="F52" s="24">
        <v>490</v>
      </c>
      <c r="G52" s="24">
        <v>491</v>
      </c>
      <c r="H52" s="24">
        <v>488</v>
      </c>
      <c r="I52" s="24">
        <v>484</v>
      </c>
      <c r="J52" s="24">
        <v>469</v>
      </c>
      <c r="K52" s="24">
        <v>452</v>
      </c>
      <c r="L52" s="24">
        <v>443</v>
      </c>
      <c r="M52" s="24">
        <f t="shared" ref="M52" si="15">SUM(M50:M51)</f>
        <v>431</v>
      </c>
      <c r="N52" s="24">
        <f t="shared" si="12"/>
        <v>-43</v>
      </c>
      <c r="O52" s="16">
        <f t="shared" si="13"/>
        <v>-9.0717299578059074E-2</v>
      </c>
      <c r="P52" s="33"/>
      <c r="Q52" s="32">
        <f>SUM(B57:M57)/12</f>
        <v>2.4166666666666665</v>
      </c>
      <c r="R52" s="33">
        <f>M45/R44</f>
        <v>0.9517241379310345</v>
      </c>
    </row>
    <row r="53" spans="1:18" ht="15" customHeigh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  <c r="M53" s="72"/>
      <c r="N53" s="72"/>
      <c r="O53" s="72"/>
      <c r="R53" s="21"/>
    </row>
    <row r="54" spans="1:18" ht="15" customHeight="1" x14ac:dyDescent="0.25">
      <c r="A54" s="2" t="s">
        <v>53</v>
      </c>
      <c r="B54" s="24">
        <v>1004</v>
      </c>
      <c r="C54" s="24">
        <v>1007</v>
      </c>
      <c r="D54" s="24">
        <v>1007</v>
      </c>
      <c r="E54" s="24">
        <v>977</v>
      </c>
      <c r="F54" s="24">
        <v>995</v>
      </c>
      <c r="G54" s="24">
        <v>982</v>
      </c>
      <c r="H54" s="24">
        <v>959</v>
      </c>
      <c r="I54" s="24">
        <v>970</v>
      </c>
      <c r="J54" s="24">
        <v>929</v>
      </c>
      <c r="K54" s="24">
        <v>914</v>
      </c>
      <c r="L54" s="24">
        <v>906</v>
      </c>
      <c r="M54" s="24">
        <f>'[4]Rolling 12 Mos Total Children'!$M$6</f>
        <v>864</v>
      </c>
      <c r="N54" s="52">
        <f>M54-B54</f>
        <v>-140</v>
      </c>
      <c r="O54" s="16">
        <f>+N54/$B54</f>
        <v>-0.1394422310756972</v>
      </c>
      <c r="R54" s="21"/>
    </row>
    <row r="55" spans="1:18" ht="15" customHeight="1" x14ac:dyDescent="0.25">
      <c r="A55" s="2" t="s">
        <v>54</v>
      </c>
      <c r="B55" s="24">
        <v>198</v>
      </c>
      <c r="C55" s="24">
        <v>201</v>
      </c>
      <c r="D55" s="24">
        <v>200</v>
      </c>
      <c r="E55" s="24">
        <v>194</v>
      </c>
      <c r="F55" s="24">
        <v>196</v>
      </c>
      <c r="G55" s="24">
        <v>192</v>
      </c>
      <c r="H55" s="24">
        <v>195</v>
      </c>
      <c r="I55" s="24">
        <v>195</v>
      </c>
      <c r="J55" s="24">
        <v>197</v>
      </c>
      <c r="K55" s="24">
        <v>196</v>
      </c>
      <c r="L55" s="24">
        <v>197</v>
      </c>
      <c r="M55" s="24">
        <f>'[4]Rolling 12 Mos Total Volunteers'!$M$6</f>
        <v>198</v>
      </c>
      <c r="N55" s="52">
        <f>M55-B55</f>
        <v>0</v>
      </c>
      <c r="O55" s="16">
        <f>+N55/$B55</f>
        <v>0</v>
      </c>
      <c r="R55" s="21"/>
    </row>
    <row r="56" spans="1:18" ht="15" customHeight="1" x14ac:dyDescent="0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33"/>
      <c r="Q56" s="25"/>
      <c r="R56" s="20" t="s">
        <v>70</v>
      </c>
    </row>
    <row r="57" spans="1:18" ht="15" customHeight="1" x14ac:dyDescent="0.25">
      <c r="A57" s="2" t="s">
        <v>3</v>
      </c>
      <c r="B57" s="24">
        <v>0</v>
      </c>
      <c r="C57" s="24">
        <v>4</v>
      </c>
      <c r="D57" s="24">
        <v>1</v>
      </c>
      <c r="E57" s="24">
        <v>0</v>
      </c>
      <c r="F57" s="24">
        <v>4</v>
      </c>
      <c r="G57" s="24">
        <v>0</v>
      </c>
      <c r="H57" s="24">
        <v>3</v>
      </c>
      <c r="I57" s="24">
        <v>1</v>
      </c>
      <c r="J57" s="24">
        <v>3</v>
      </c>
      <c r="K57" s="24">
        <v>4</v>
      </c>
      <c r="L57" s="24">
        <v>4</v>
      </c>
      <c r="M57" s="24">
        <f>'[7]3rd Circuit Summary 11.18'!$H$20</f>
        <v>5</v>
      </c>
      <c r="N57" s="24"/>
      <c r="O57" s="13"/>
      <c r="P57" s="52"/>
      <c r="Q57" s="34" t="s">
        <v>40</v>
      </c>
      <c r="R57" s="20" t="s">
        <v>37</v>
      </c>
    </row>
    <row r="58" spans="1:18" ht="15" customHeight="1" x14ac:dyDescent="0.25">
      <c r="A58" s="2" t="s">
        <v>2</v>
      </c>
      <c r="B58" s="24">
        <v>0</v>
      </c>
      <c r="C58" s="24">
        <v>5</v>
      </c>
      <c r="D58" s="24">
        <v>0</v>
      </c>
      <c r="E58" s="24">
        <v>2</v>
      </c>
      <c r="F58" s="24">
        <v>3</v>
      </c>
      <c r="G58" s="24">
        <v>7</v>
      </c>
      <c r="H58" s="24">
        <v>6</v>
      </c>
      <c r="I58" s="24">
        <v>4</v>
      </c>
      <c r="J58" s="24">
        <v>2</v>
      </c>
      <c r="K58" s="24">
        <v>1</v>
      </c>
      <c r="L58" s="24">
        <v>0</v>
      </c>
      <c r="M58" s="24">
        <f>'[7]3rd Circuit Summary 11.18'!$H$21</f>
        <v>0</v>
      </c>
      <c r="N58" s="24"/>
      <c r="O58" s="14"/>
      <c r="P58" s="34"/>
      <c r="Q58" s="36" t="s">
        <v>42</v>
      </c>
      <c r="R58" s="38" t="s">
        <v>44</v>
      </c>
    </row>
    <row r="59" spans="1:18" ht="15" customHeight="1" x14ac:dyDescent="0.25">
      <c r="A59" s="2" t="s">
        <v>32</v>
      </c>
      <c r="B59" s="26">
        <v>2.0362318840579712</v>
      </c>
      <c r="C59" s="26">
        <v>1.8873239436619718</v>
      </c>
      <c r="D59" s="26">
        <v>1.8920863309352518</v>
      </c>
      <c r="E59" s="26">
        <v>1.9057971014492754</v>
      </c>
      <c r="F59" s="26">
        <v>1.822695035460993</v>
      </c>
      <c r="G59" s="26">
        <v>2.1079136690647484</v>
      </c>
      <c r="H59" s="26">
        <v>2.1167883211678831</v>
      </c>
      <c r="I59" s="26">
        <v>2.3230769230769233</v>
      </c>
      <c r="J59" s="26">
        <v>2.4108527131782944</v>
      </c>
      <c r="K59" s="26">
        <v>2.2748091603053435</v>
      </c>
      <c r="L59" s="26">
        <v>2.1492537313432836</v>
      </c>
      <c r="M59" s="26">
        <f t="shared" ref="M59" si="16">+M51/M45</f>
        <v>1.9420289855072463</v>
      </c>
      <c r="N59" s="26"/>
      <c r="O59" s="16"/>
      <c r="P59" s="33"/>
      <c r="Q59" s="32">
        <f>SUM(B58:M58)/12</f>
        <v>2.5</v>
      </c>
      <c r="R59" s="54">
        <f>[5]Sheet1!$Q$5</f>
        <v>1</v>
      </c>
    </row>
    <row r="60" spans="1:18" ht="15" customHeight="1" x14ac:dyDescent="0.2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5"/>
      <c r="M60" s="25"/>
      <c r="R60" s="16"/>
    </row>
    <row r="61" spans="1:18" ht="45" x14ac:dyDescent="0.25">
      <c r="A61" s="7" t="s">
        <v>7</v>
      </c>
      <c r="B61" s="4" t="s">
        <v>57</v>
      </c>
      <c r="C61" s="4" t="s">
        <v>58</v>
      </c>
      <c r="D61" s="4" t="s">
        <v>59</v>
      </c>
      <c r="E61" s="4" t="s">
        <v>60</v>
      </c>
      <c r="F61" s="4" t="s">
        <v>61</v>
      </c>
      <c r="G61" s="4" t="s">
        <v>62</v>
      </c>
      <c r="H61" s="4" t="s">
        <v>63</v>
      </c>
      <c r="I61" s="4" t="s">
        <v>64</v>
      </c>
      <c r="J61" s="4" t="s">
        <v>65</v>
      </c>
      <c r="K61" s="4" t="s">
        <v>67</v>
      </c>
      <c r="L61" s="76" t="s">
        <v>71</v>
      </c>
      <c r="M61" s="76" t="s">
        <v>74</v>
      </c>
      <c r="N61" s="63" t="s">
        <v>51</v>
      </c>
      <c r="O61" s="64" t="s">
        <v>52</v>
      </c>
      <c r="P61" s="15"/>
      <c r="Q61" s="15" t="s">
        <v>36</v>
      </c>
      <c r="R61" s="93" t="s">
        <v>69</v>
      </c>
    </row>
    <row r="62" spans="1:18" ht="15" customHeight="1" x14ac:dyDescent="0.25">
      <c r="A62" s="2" t="s">
        <v>0</v>
      </c>
      <c r="B62" s="24">
        <v>317</v>
      </c>
      <c r="C62" s="24">
        <v>326</v>
      </c>
      <c r="D62" s="24">
        <v>325</v>
      </c>
      <c r="E62" s="24">
        <v>337</v>
      </c>
      <c r="F62" s="24">
        <v>342</v>
      </c>
      <c r="G62" s="24">
        <v>356</v>
      </c>
      <c r="H62" s="24">
        <v>361</v>
      </c>
      <c r="I62" s="24">
        <v>359</v>
      </c>
      <c r="J62" s="24">
        <v>370</v>
      </c>
      <c r="K62" s="24">
        <v>355</v>
      </c>
      <c r="L62" s="24">
        <v>364</v>
      </c>
      <c r="M62" s="24">
        <f>'[8]4th Circuit Summary 11.18'!$H$16</f>
        <v>363</v>
      </c>
      <c r="N62" s="24">
        <f t="shared" ref="N62:N71" si="17">M62-B62</f>
        <v>46</v>
      </c>
      <c r="O62" s="16">
        <f t="shared" ref="O62:O71" si="18">+N62/$B62</f>
        <v>0.14511041009463724</v>
      </c>
      <c r="P62" s="33"/>
      <c r="Q62" s="31" t="s">
        <v>26</v>
      </c>
      <c r="R62" s="31" t="s">
        <v>39</v>
      </c>
    </row>
    <row r="63" spans="1:18" ht="15" customHeight="1" x14ac:dyDescent="0.25">
      <c r="A63" s="2" t="s">
        <v>1</v>
      </c>
      <c r="B63" s="24">
        <v>96</v>
      </c>
      <c r="C63" s="24">
        <v>114</v>
      </c>
      <c r="D63" s="24">
        <v>106</v>
      </c>
      <c r="E63" s="24">
        <v>92</v>
      </c>
      <c r="F63" s="24">
        <v>88</v>
      </c>
      <c r="G63" s="24">
        <v>79</v>
      </c>
      <c r="H63" s="24">
        <v>65</v>
      </c>
      <c r="I63" s="24">
        <v>81</v>
      </c>
      <c r="J63" s="24">
        <v>86</v>
      </c>
      <c r="K63" s="24">
        <v>112</v>
      </c>
      <c r="L63" s="24">
        <v>119</v>
      </c>
      <c r="M63" s="24">
        <f>'[8]4th Circuit Summary 11.18'!$G$17</f>
        <v>128</v>
      </c>
      <c r="N63" s="24">
        <f t="shared" si="17"/>
        <v>32</v>
      </c>
      <c r="O63" s="16">
        <f t="shared" si="18"/>
        <v>0.33333333333333331</v>
      </c>
      <c r="P63" s="33"/>
      <c r="Q63" s="33">
        <f>1-M63/M64</f>
        <v>0.73930753564154794</v>
      </c>
      <c r="R63" s="52">
        <v>565</v>
      </c>
    </row>
    <row r="64" spans="1:18" ht="15" customHeight="1" x14ac:dyDescent="0.25">
      <c r="A64" s="2" t="s">
        <v>34</v>
      </c>
      <c r="B64" s="29">
        <v>413</v>
      </c>
      <c r="C64" s="29">
        <v>440</v>
      </c>
      <c r="D64" s="29">
        <v>431</v>
      </c>
      <c r="E64" s="29">
        <v>429</v>
      </c>
      <c r="F64" s="29">
        <v>430</v>
      </c>
      <c r="G64" s="29">
        <v>435</v>
      </c>
      <c r="H64" s="29">
        <v>426</v>
      </c>
      <c r="I64" s="29">
        <v>440</v>
      </c>
      <c r="J64" s="29">
        <v>456</v>
      </c>
      <c r="K64" s="29">
        <v>467</v>
      </c>
      <c r="L64" s="29">
        <v>483</v>
      </c>
      <c r="M64" s="29">
        <f t="shared" ref="M64" si="19">SUM(M62:M63)</f>
        <v>491</v>
      </c>
      <c r="N64" s="24">
        <f t="shared" si="17"/>
        <v>78</v>
      </c>
      <c r="O64" s="16">
        <f t="shared" si="18"/>
        <v>0.18886198547215496</v>
      </c>
      <c r="P64" s="33"/>
      <c r="Q64" s="34"/>
      <c r="R64" s="35"/>
    </row>
    <row r="65" spans="1:18" ht="15" customHeight="1" x14ac:dyDescent="0.25">
      <c r="A65" s="2" t="s">
        <v>66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438</v>
      </c>
      <c r="K65" s="29">
        <v>438</v>
      </c>
      <c r="L65" s="29">
        <v>437</v>
      </c>
      <c r="M65" s="29">
        <f>'[8]4th Circuit Summary 11.18'!$H$19+'[2]GAL Alumni by County'!$C$26</f>
        <v>437</v>
      </c>
      <c r="N65" s="24">
        <f t="shared" si="17"/>
        <v>437</v>
      </c>
      <c r="O65" s="16" t="str">
        <f>IF(B65=0,"0.0%",N65/B65)</f>
        <v>0.0%</v>
      </c>
      <c r="P65" s="33"/>
      <c r="Q65" s="34"/>
      <c r="R65" s="35"/>
    </row>
    <row r="66" spans="1:18" ht="15" customHeight="1" x14ac:dyDescent="0.25">
      <c r="A66" s="2" t="s">
        <v>68</v>
      </c>
      <c r="B66" s="29">
        <v>3</v>
      </c>
      <c r="C66" s="29">
        <v>4</v>
      </c>
      <c r="D66" s="29">
        <v>2</v>
      </c>
      <c r="E66" s="29">
        <v>2</v>
      </c>
      <c r="F66" s="29">
        <v>2</v>
      </c>
      <c r="G66" s="29">
        <v>2</v>
      </c>
      <c r="H66" s="29">
        <v>4</v>
      </c>
      <c r="I66" s="29">
        <v>5</v>
      </c>
      <c r="J66" s="29">
        <v>9</v>
      </c>
      <c r="K66" s="29">
        <v>14</v>
      </c>
      <c r="L66" s="29">
        <v>15</v>
      </c>
      <c r="M66" s="29">
        <f>'[3]12+ Months Inactive by County'!$C$26</f>
        <v>16</v>
      </c>
      <c r="N66" s="24">
        <f t="shared" si="17"/>
        <v>13</v>
      </c>
      <c r="O66" s="16">
        <f t="shared" si="18"/>
        <v>4.333333333333333</v>
      </c>
      <c r="P66" s="33"/>
      <c r="Q66" s="34"/>
      <c r="R66" s="35"/>
    </row>
    <row r="67" spans="1:18" ht="15" customHeight="1" x14ac:dyDescent="0.25">
      <c r="A67" s="2" t="s">
        <v>27</v>
      </c>
      <c r="B67" s="24">
        <v>10</v>
      </c>
      <c r="C67" s="24">
        <v>10</v>
      </c>
      <c r="D67" s="24">
        <v>9</v>
      </c>
      <c r="E67" s="24">
        <v>9</v>
      </c>
      <c r="F67" s="24">
        <v>9</v>
      </c>
      <c r="G67" s="24">
        <v>9</v>
      </c>
      <c r="H67" s="24">
        <v>10</v>
      </c>
      <c r="I67" s="24">
        <v>10</v>
      </c>
      <c r="J67" s="24">
        <v>10</v>
      </c>
      <c r="K67" s="24">
        <v>10</v>
      </c>
      <c r="L67" s="24">
        <v>10</v>
      </c>
      <c r="M67" s="24">
        <f>'[8]4th Circuit Summary 11.18'!$H$18</f>
        <v>10</v>
      </c>
      <c r="N67" s="24">
        <f t="shared" si="17"/>
        <v>0</v>
      </c>
      <c r="O67" s="16">
        <f t="shared" si="18"/>
        <v>0</v>
      </c>
      <c r="P67" s="33"/>
    </row>
    <row r="68" spans="1:18" ht="15" customHeight="1" x14ac:dyDescent="0.25">
      <c r="A68" s="2" t="s">
        <v>29</v>
      </c>
      <c r="B68" s="24">
        <v>423</v>
      </c>
      <c r="C68" s="24">
        <v>450</v>
      </c>
      <c r="D68" s="24">
        <v>440</v>
      </c>
      <c r="E68" s="24">
        <v>438</v>
      </c>
      <c r="F68" s="24">
        <v>439</v>
      </c>
      <c r="G68" s="24">
        <v>444</v>
      </c>
      <c r="H68" s="24">
        <v>436</v>
      </c>
      <c r="I68" s="24">
        <v>450</v>
      </c>
      <c r="J68" s="24">
        <v>904</v>
      </c>
      <c r="K68" s="24">
        <v>915</v>
      </c>
      <c r="L68" s="24">
        <v>930</v>
      </c>
      <c r="M68" s="24">
        <f>M62+M63+M65+M67</f>
        <v>938</v>
      </c>
      <c r="N68" s="24">
        <f t="shared" si="17"/>
        <v>515</v>
      </c>
      <c r="O68" s="16">
        <f t="shared" si="18"/>
        <v>1.2174940898345155</v>
      </c>
      <c r="P68" s="33"/>
    </row>
    <row r="69" spans="1:18" ht="15" customHeight="1" x14ac:dyDescent="0.25">
      <c r="A69" s="2" t="s">
        <v>47</v>
      </c>
      <c r="B69" s="24">
        <v>456</v>
      </c>
      <c r="C69" s="24">
        <v>431</v>
      </c>
      <c r="D69" s="24">
        <v>432</v>
      </c>
      <c r="E69" s="24">
        <v>432</v>
      </c>
      <c r="F69" s="24">
        <v>434</v>
      </c>
      <c r="G69" s="24">
        <v>409</v>
      </c>
      <c r="H69" s="24">
        <v>398</v>
      </c>
      <c r="I69" s="24">
        <v>397</v>
      </c>
      <c r="J69" s="24">
        <v>379</v>
      </c>
      <c r="K69" s="24">
        <v>386</v>
      </c>
      <c r="L69" s="24">
        <v>388</v>
      </c>
      <c r="M69" s="24">
        <f>'[8]4th Circuit Summary 11.18'!$B$9</f>
        <v>363</v>
      </c>
      <c r="N69" s="24">
        <f t="shared" si="17"/>
        <v>-93</v>
      </c>
      <c r="O69" s="16">
        <f t="shared" si="18"/>
        <v>-0.20394736842105263</v>
      </c>
      <c r="P69" s="33"/>
      <c r="Q69" s="34" t="s">
        <v>40</v>
      </c>
      <c r="R69" s="34" t="s">
        <v>43</v>
      </c>
    </row>
    <row r="70" spans="1:18" ht="15" customHeight="1" x14ac:dyDescent="0.25">
      <c r="A70" s="2" t="s">
        <v>30</v>
      </c>
      <c r="B70" s="24">
        <v>659</v>
      </c>
      <c r="C70" s="24">
        <v>671</v>
      </c>
      <c r="D70" s="24">
        <v>679</v>
      </c>
      <c r="E70" s="24">
        <v>702</v>
      </c>
      <c r="F70" s="24">
        <v>701</v>
      </c>
      <c r="G70" s="24">
        <v>698</v>
      </c>
      <c r="H70" s="24">
        <v>713</v>
      </c>
      <c r="I70" s="24">
        <v>737</v>
      </c>
      <c r="J70" s="24">
        <v>754</v>
      </c>
      <c r="K70" s="24">
        <v>752</v>
      </c>
      <c r="L70" s="24">
        <v>757</v>
      </c>
      <c r="M70" s="24">
        <f>'[8]4th Circuit Summary 11.18'!$B$16</f>
        <v>758</v>
      </c>
      <c r="N70" s="24">
        <f t="shared" si="17"/>
        <v>99</v>
      </c>
      <c r="O70" s="16">
        <f t="shared" si="18"/>
        <v>0.15022761760242792</v>
      </c>
      <c r="P70" s="33"/>
      <c r="Q70" s="36" t="s">
        <v>41</v>
      </c>
      <c r="R70" s="37" t="s">
        <v>39</v>
      </c>
    </row>
    <row r="71" spans="1:18" ht="15" customHeight="1" x14ac:dyDescent="0.25">
      <c r="A71" s="2" t="s">
        <v>31</v>
      </c>
      <c r="B71" s="24">
        <v>1115</v>
      </c>
      <c r="C71" s="24">
        <v>1102</v>
      </c>
      <c r="D71" s="24">
        <v>1111</v>
      </c>
      <c r="E71" s="24">
        <v>1134</v>
      </c>
      <c r="F71" s="24">
        <v>1135</v>
      </c>
      <c r="G71" s="24">
        <v>1107</v>
      </c>
      <c r="H71" s="24">
        <v>1111</v>
      </c>
      <c r="I71" s="24">
        <v>1134</v>
      </c>
      <c r="J71" s="24">
        <v>1133</v>
      </c>
      <c r="K71" s="24">
        <v>1138</v>
      </c>
      <c r="L71" s="24">
        <v>1145</v>
      </c>
      <c r="M71" s="24">
        <f t="shared" ref="M71" si="20">SUM(M69:M70)</f>
        <v>1121</v>
      </c>
      <c r="N71" s="24">
        <f t="shared" si="17"/>
        <v>6</v>
      </c>
      <c r="O71" s="16">
        <f t="shared" si="18"/>
        <v>5.3811659192825115E-3</v>
      </c>
      <c r="P71" s="33"/>
      <c r="Q71" s="32">
        <f>SUM(B76:M76)/12</f>
        <v>14.25</v>
      </c>
      <c r="R71" s="33">
        <f>M64/R63</f>
        <v>0.86902654867256635</v>
      </c>
    </row>
    <row r="72" spans="1:18" ht="15" customHeight="1" x14ac:dyDescent="0.2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2"/>
      <c r="M72" s="72"/>
      <c r="N72" s="72"/>
      <c r="O72" s="72"/>
      <c r="R72" s="21"/>
    </row>
    <row r="73" spans="1:18" ht="15" customHeight="1" x14ac:dyDescent="0.25">
      <c r="A73" s="2" t="s">
        <v>53</v>
      </c>
      <c r="B73" s="24">
        <v>2021</v>
      </c>
      <c r="C73" s="24">
        <v>2036</v>
      </c>
      <c r="D73" s="24">
        <v>2039</v>
      </c>
      <c r="E73" s="24">
        <v>2002</v>
      </c>
      <c r="F73" s="24">
        <v>1999</v>
      </c>
      <c r="G73" s="24">
        <v>1976</v>
      </c>
      <c r="H73" s="24">
        <v>1950</v>
      </c>
      <c r="I73" s="24">
        <v>1974</v>
      </c>
      <c r="J73" s="24">
        <v>2004</v>
      </c>
      <c r="K73" s="24">
        <v>2008</v>
      </c>
      <c r="L73" s="24">
        <v>2029</v>
      </c>
      <c r="M73" s="24">
        <f>'[4]Rolling 12 Mos Total Children'!$M$7</f>
        <v>2032</v>
      </c>
      <c r="N73" s="24">
        <f>M73-B73</f>
        <v>11</v>
      </c>
      <c r="O73" s="16">
        <f>+N73/$B73</f>
        <v>5.4428500742206825E-3</v>
      </c>
      <c r="R73" s="21"/>
    </row>
    <row r="74" spans="1:18" ht="15" customHeight="1" x14ac:dyDescent="0.25">
      <c r="A74" s="2" t="s">
        <v>54</v>
      </c>
      <c r="B74" s="24">
        <v>662</v>
      </c>
      <c r="C74" s="24">
        <v>691</v>
      </c>
      <c r="D74" s="24">
        <v>693</v>
      </c>
      <c r="E74" s="24">
        <v>689</v>
      </c>
      <c r="F74" s="24">
        <v>698</v>
      </c>
      <c r="G74" s="24">
        <v>710</v>
      </c>
      <c r="H74" s="24">
        <v>703</v>
      </c>
      <c r="I74" s="24">
        <v>718</v>
      </c>
      <c r="J74" s="24">
        <v>732</v>
      </c>
      <c r="K74" s="24">
        <v>668</v>
      </c>
      <c r="L74" s="24">
        <v>607</v>
      </c>
      <c r="M74" s="24">
        <f>'[4]Rolling 12 Mos Total Volunteers'!$M$7</f>
        <v>597</v>
      </c>
      <c r="N74" s="52">
        <f>M74-B74</f>
        <v>-65</v>
      </c>
      <c r="O74" s="16">
        <f>+N74/$B74</f>
        <v>-9.8187311178247735E-2</v>
      </c>
      <c r="R74" s="21"/>
    </row>
    <row r="75" spans="1:18" ht="15" customHeight="1" x14ac:dyDescent="0.2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33"/>
      <c r="Q75" s="25"/>
      <c r="R75" s="20" t="s">
        <v>38</v>
      </c>
    </row>
    <row r="76" spans="1:18" ht="15" customHeight="1" x14ac:dyDescent="0.25">
      <c r="A76" s="2" t="s">
        <v>3</v>
      </c>
      <c r="B76" s="24">
        <v>5</v>
      </c>
      <c r="C76" s="24">
        <v>24</v>
      </c>
      <c r="D76" s="24">
        <v>16</v>
      </c>
      <c r="E76" s="24">
        <v>15</v>
      </c>
      <c r="F76" s="24">
        <v>15</v>
      </c>
      <c r="G76" s="24">
        <v>20</v>
      </c>
      <c r="H76" s="24">
        <v>12</v>
      </c>
      <c r="I76" s="24">
        <v>14</v>
      </c>
      <c r="J76" s="24">
        <v>16</v>
      </c>
      <c r="K76" s="24">
        <v>12</v>
      </c>
      <c r="L76" s="24">
        <v>14</v>
      </c>
      <c r="M76" s="24">
        <f>'[8]4th Circuit Summary 11.18'!$H$20</f>
        <v>8</v>
      </c>
      <c r="N76" s="24"/>
      <c r="O76" s="13"/>
      <c r="P76" s="52"/>
      <c r="Q76" s="34" t="s">
        <v>40</v>
      </c>
      <c r="R76" s="20" t="s">
        <v>37</v>
      </c>
    </row>
    <row r="77" spans="1:18" ht="15" customHeight="1" x14ac:dyDescent="0.25">
      <c r="A77" s="2" t="s">
        <v>2</v>
      </c>
      <c r="B77" s="24">
        <v>5</v>
      </c>
      <c r="C77" s="24">
        <v>24</v>
      </c>
      <c r="D77" s="24">
        <v>15</v>
      </c>
      <c r="E77" s="24">
        <v>13</v>
      </c>
      <c r="F77" s="24">
        <v>15</v>
      </c>
      <c r="G77" s="24">
        <v>21</v>
      </c>
      <c r="H77" s="24">
        <v>0</v>
      </c>
      <c r="I77" s="24">
        <v>0</v>
      </c>
      <c r="J77" s="24">
        <v>1</v>
      </c>
      <c r="K77" s="24">
        <v>0</v>
      </c>
      <c r="L77" s="24">
        <v>0</v>
      </c>
      <c r="M77" s="24">
        <f>'[8]4th Circuit Summary 11.18'!$H$21</f>
        <v>0</v>
      </c>
      <c r="N77" s="24"/>
      <c r="O77" s="14"/>
      <c r="P77" s="34"/>
      <c r="Q77" s="36" t="s">
        <v>42</v>
      </c>
      <c r="R77" s="38" t="s">
        <v>44</v>
      </c>
    </row>
    <row r="78" spans="1:18" ht="15" customHeight="1" x14ac:dyDescent="0.25">
      <c r="A78" s="2" t="s">
        <v>32</v>
      </c>
      <c r="B78" s="26">
        <v>1.5956416464891041</v>
      </c>
      <c r="C78" s="26">
        <v>1.5249999999999999</v>
      </c>
      <c r="D78" s="26">
        <v>1.5754060324825987</v>
      </c>
      <c r="E78" s="26">
        <v>1.6363636363636365</v>
      </c>
      <c r="F78" s="26">
        <v>1.6302325581395349</v>
      </c>
      <c r="G78" s="26">
        <v>1.6045977011494252</v>
      </c>
      <c r="H78" s="26">
        <v>1.6737089201877935</v>
      </c>
      <c r="I78" s="26">
        <v>1.675</v>
      </c>
      <c r="J78" s="26">
        <v>1.6535087719298245</v>
      </c>
      <c r="K78" s="26">
        <v>1.6102783725910064</v>
      </c>
      <c r="L78" s="26">
        <v>1.5672877846790891</v>
      </c>
      <c r="M78" s="26">
        <f t="shared" ref="M78" si="21">+M70/M64</f>
        <v>1.5437881873727088</v>
      </c>
      <c r="N78" s="26"/>
      <c r="O78" s="16"/>
      <c r="P78" s="33"/>
      <c r="Q78" s="32">
        <f>SUM(B77:M77)/12</f>
        <v>7.833333333333333</v>
      </c>
      <c r="R78" s="54">
        <f>[5]Sheet1!$Q$6</f>
        <v>0.78880359483242835</v>
      </c>
    </row>
    <row r="79" spans="1:18" ht="15" customHeight="1" x14ac:dyDescent="0.25">
      <c r="A79" s="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6"/>
      <c r="P79" s="33"/>
      <c r="Q79" s="32"/>
      <c r="R79" s="33"/>
    </row>
    <row r="80" spans="1:18" ht="45" x14ac:dyDescent="0.25">
      <c r="A80" s="7" t="s">
        <v>10</v>
      </c>
      <c r="B80" s="4" t="s">
        <v>57</v>
      </c>
      <c r="C80" s="4" t="s">
        <v>58</v>
      </c>
      <c r="D80" s="4" t="s">
        <v>59</v>
      </c>
      <c r="E80" s="4" t="s">
        <v>60</v>
      </c>
      <c r="F80" s="4" t="s">
        <v>61</v>
      </c>
      <c r="G80" s="4" t="s">
        <v>62</v>
      </c>
      <c r="H80" s="4" t="s">
        <v>63</v>
      </c>
      <c r="I80" s="4" t="s">
        <v>64</v>
      </c>
      <c r="J80" s="4" t="s">
        <v>65</v>
      </c>
      <c r="K80" s="4" t="s">
        <v>67</v>
      </c>
      <c r="L80" s="76" t="s">
        <v>71</v>
      </c>
      <c r="M80" s="76" t="s">
        <v>74</v>
      </c>
      <c r="N80" s="63" t="s">
        <v>51</v>
      </c>
      <c r="O80" s="64" t="s">
        <v>52</v>
      </c>
      <c r="P80" s="15"/>
      <c r="Q80" s="15" t="s">
        <v>36</v>
      </c>
      <c r="R80" s="93" t="s">
        <v>69</v>
      </c>
    </row>
    <row r="81" spans="1:18" ht="15" customHeight="1" x14ac:dyDescent="0.25">
      <c r="A81" s="2" t="s">
        <v>0</v>
      </c>
      <c r="B81" s="24">
        <v>502</v>
      </c>
      <c r="C81" s="24">
        <v>507</v>
      </c>
      <c r="D81" s="24">
        <v>512</v>
      </c>
      <c r="E81" s="24">
        <v>514</v>
      </c>
      <c r="F81" s="24">
        <v>512</v>
      </c>
      <c r="G81" s="24">
        <v>507</v>
      </c>
      <c r="H81" s="24">
        <v>492</v>
      </c>
      <c r="I81" s="24">
        <v>495</v>
      </c>
      <c r="J81" s="24">
        <v>485</v>
      </c>
      <c r="K81" s="24">
        <v>500</v>
      </c>
      <c r="L81" s="24">
        <v>505</v>
      </c>
      <c r="M81" s="24">
        <f>'[9]5th Circuit Summary 11.18'!$H$16</f>
        <v>510</v>
      </c>
      <c r="N81" s="24">
        <f t="shared" ref="N81:N90" si="22">M81-B81</f>
        <v>8</v>
      </c>
      <c r="O81" s="16">
        <f t="shared" ref="O81:O90" si="23">+N81/$B81</f>
        <v>1.5936254980079681E-2</v>
      </c>
      <c r="P81" s="33"/>
      <c r="Q81" s="31" t="s">
        <v>26</v>
      </c>
      <c r="R81" s="31" t="s">
        <v>39</v>
      </c>
    </row>
    <row r="82" spans="1:18" ht="15" customHeight="1" x14ac:dyDescent="0.25">
      <c r="A82" s="2" t="s">
        <v>1</v>
      </c>
      <c r="B82" s="24">
        <v>157</v>
      </c>
      <c r="C82" s="24">
        <v>150</v>
      </c>
      <c r="D82" s="24">
        <v>162</v>
      </c>
      <c r="E82" s="24">
        <v>171</v>
      </c>
      <c r="F82" s="24">
        <v>151</v>
      </c>
      <c r="G82" s="24">
        <v>157</v>
      </c>
      <c r="H82" s="24">
        <v>151</v>
      </c>
      <c r="I82" s="24">
        <v>129</v>
      </c>
      <c r="J82" s="24">
        <v>61</v>
      </c>
      <c r="K82" s="24">
        <v>48</v>
      </c>
      <c r="L82" s="24">
        <v>53</v>
      </c>
      <c r="M82" s="24">
        <f>'[9]5th Circuit Summary 11.18'!$G$17</f>
        <v>61</v>
      </c>
      <c r="N82" s="24">
        <f t="shared" si="22"/>
        <v>-96</v>
      </c>
      <c r="O82" s="16">
        <f t="shared" si="23"/>
        <v>-0.61146496815286622</v>
      </c>
      <c r="P82" s="33"/>
      <c r="Q82" s="33">
        <f>1-M82/M83</f>
        <v>0.89316987740805609</v>
      </c>
      <c r="R82" s="52">
        <v>650</v>
      </c>
    </row>
    <row r="83" spans="1:18" ht="15" customHeight="1" x14ac:dyDescent="0.25">
      <c r="A83" s="2" t="s">
        <v>34</v>
      </c>
      <c r="B83" s="29">
        <v>659</v>
      </c>
      <c r="C83" s="29">
        <v>657</v>
      </c>
      <c r="D83" s="29">
        <v>674</v>
      </c>
      <c r="E83" s="29">
        <v>685</v>
      </c>
      <c r="F83" s="29">
        <v>663</v>
      </c>
      <c r="G83" s="29">
        <v>664</v>
      </c>
      <c r="H83" s="29">
        <v>643</v>
      </c>
      <c r="I83" s="29">
        <v>624</v>
      </c>
      <c r="J83" s="29">
        <v>546</v>
      </c>
      <c r="K83" s="29">
        <v>548</v>
      </c>
      <c r="L83" s="29">
        <v>558</v>
      </c>
      <c r="M83" s="29">
        <f t="shared" ref="M83" si="24">SUM(M81:M82)</f>
        <v>571</v>
      </c>
      <c r="N83" s="24">
        <f t="shared" si="22"/>
        <v>-88</v>
      </c>
      <c r="O83" s="16">
        <f t="shared" si="23"/>
        <v>-0.13353566009104703</v>
      </c>
      <c r="P83" s="33"/>
      <c r="Q83" s="34"/>
      <c r="R83" s="35"/>
    </row>
    <row r="84" spans="1:18" ht="15" customHeight="1" x14ac:dyDescent="0.25">
      <c r="A84" s="2" t="s">
        <v>66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4</v>
      </c>
      <c r="J84" s="29">
        <v>521</v>
      </c>
      <c r="K84" s="29">
        <v>513</v>
      </c>
      <c r="L84" s="29">
        <v>514</v>
      </c>
      <c r="M84" s="29">
        <f>'[9]5th Circuit Summary 11.18'!$H$19+'[2]GAL Alumni by County'!$C$32</f>
        <v>513</v>
      </c>
      <c r="N84" s="24">
        <f t="shared" si="22"/>
        <v>513</v>
      </c>
      <c r="O84" s="16" t="str">
        <f>IF(B84=0,"0.0%",N84/B84)</f>
        <v>0.0%</v>
      </c>
      <c r="P84" s="33"/>
      <c r="Q84" s="34"/>
      <c r="R84" s="35"/>
    </row>
    <row r="85" spans="1:18" ht="15" customHeight="1" x14ac:dyDescent="0.25">
      <c r="A85" s="2" t="s">
        <v>68</v>
      </c>
      <c r="B85" s="29">
        <v>21</v>
      </c>
      <c r="C85" s="29">
        <v>27</v>
      </c>
      <c r="D85" s="29">
        <v>23</v>
      </c>
      <c r="E85" s="29">
        <v>23</v>
      </c>
      <c r="F85" s="29">
        <v>24</v>
      </c>
      <c r="G85" s="29">
        <v>22</v>
      </c>
      <c r="H85" s="29">
        <v>11</v>
      </c>
      <c r="I85" s="29">
        <v>11</v>
      </c>
      <c r="J85" s="29">
        <v>4</v>
      </c>
      <c r="K85" s="29">
        <v>3</v>
      </c>
      <c r="L85" s="29">
        <v>3</v>
      </c>
      <c r="M85" s="29">
        <f>'[3]12+ Months Inactive by County'!$C$32</f>
        <v>3</v>
      </c>
      <c r="N85" s="24">
        <f t="shared" si="22"/>
        <v>-18</v>
      </c>
      <c r="O85" s="16">
        <f t="shared" si="23"/>
        <v>-0.8571428571428571</v>
      </c>
      <c r="P85" s="33"/>
      <c r="Q85" s="34"/>
      <c r="R85" s="35"/>
    </row>
    <row r="86" spans="1:18" ht="15" customHeight="1" x14ac:dyDescent="0.25">
      <c r="A86" s="2" t="s">
        <v>27</v>
      </c>
      <c r="B86" s="24">
        <v>128</v>
      </c>
      <c r="C86" s="24">
        <v>126</v>
      </c>
      <c r="D86" s="24">
        <v>125</v>
      </c>
      <c r="E86" s="24">
        <v>126</v>
      </c>
      <c r="F86" s="24">
        <v>126</v>
      </c>
      <c r="G86" s="24">
        <v>127</v>
      </c>
      <c r="H86" s="24">
        <v>125</v>
      </c>
      <c r="I86" s="24">
        <v>125</v>
      </c>
      <c r="J86" s="24">
        <v>38</v>
      </c>
      <c r="K86" s="24">
        <v>40</v>
      </c>
      <c r="L86" s="24">
        <v>43</v>
      </c>
      <c r="M86" s="24">
        <f>'[9]5th Circuit Summary 11.18'!$H$18</f>
        <v>43</v>
      </c>
      <c r="N86" s="24">
        <f t="shared" si="22"/>
        <v>-85</v>
      </c>
      <c r="O86" s="16">
        <f t="shared" si="23"/>
        <v>-0.6640625</v>
      </c>
      <c r="P86" s="33"/>
    </row>
    <row r="87" spans="1:18" ht="15" customHeight="1" x14ac:dyDescent="0.25">
      <c r="A87" s="2" t="s">
        <v>29</v>
      </c>
      <c r="B87" s="24">
        <v>787</v>
      </c>
      <c r="C87" s="24">
        <v>783</v>
      </c>
      <c r="D87" s="24">
        <v>799</v>
      </c>
      <c r="E87" s="24">
        <v>811</v>
      </c>
      <c r="F87" s="24">
        <v>789</v>
      </c>
      <c r="G87" s="24">
        <v>791</v>
      </c>
      <c r="H87" s="24">
        <v>768</v>
      </c>
      <c r="I87" s="24">
        <v>753</v>
      </c>
      <c r="J87" s="24">
        <v>1105</v>
      </c>
      <c r="K87" s="24">
        <v>1101</v>
      </c>
      <c r="L87" s="24">
        <v>1115</v>
      </c>
      <c r="M87" s="24">
        <f>M81+M82+M84+M86</f>
        <v>1127</v>
      </c>
      <c r="N87" s="24">
        <f t="shared" si="22"/>
        <v>340</v>
      </c>
      <c r="O87" s="16">
        <f t="shared" si="23"/>
        <v>0.43202033036848791</v>
      </c>
      <c r="P87" s="33"/>
    </row>
    <row r="88" spans="1:18" ht="15" customHeight="1" x14ac:dyDescent="0.25">
      <c r="A88" s="2" t="s">
        <v>47</v>
      </c>
      <c r="B88" s="24">
        <v>219</v>
      </c>
      <c r="C88" s="24">
        <v>201</v>
      </c>
      <c r="D88" s="24">
        <v>180</v>
      </c>
      <c r="E88" s="24">
        <v>192</v>
      </c>
      <c r="F88" s="24">
        <v>198</v>
      </c>
      <c r="G88" s="24">
        <v>228</v>
      </c>
      <c r="H88" s="24">
        <v>243</v>
      </c>
      <c r="I88" s="24">
        <v>260</v>
      </c>
      <c r="J88" s="24">
        <v>259</v>
      </c>
      <c r="K88" s="24">
        <v>232</v>
      </c>
      <c r="L88" s="24">
        <v>228</v>
      </c>
      <c r="M88" s="24">
        <f>'[9]5th Circuit Summary 11.18'!$B$9</f>
        <v>217</v>
      </c>
      <c r="N88" s="24">
        <f t="shared" si="22"/>
        <v>-2</v>
      </c>
      <c r="O88" s="16">
        <f t="shared" si="23"/>
        <v>-9.1324200913242004E-3</v>
      </c>
      <c r="P88" s="33"/>
      <c r="Q88" s="34" t="s">
        <v>40</v>
      </c>
      <c r="R88" s="34" t="s">
        <v>43</v>
      </c>
    </row>
    <row r="89" spans="1:18" ht="15" customHeight="1" x14ac:dyDescent="0.25">
      <c r="A89" s="2" t="s">
        <v>30</v>
      </c>
      <c r="B89" s="24">
        <v>1384</v>
      </c>
      <c r="C89" s="24">
        <v>1379</v>
      </c>
      <c r="D89" s="24">
        <v>1395</v>
      </c>
      <c r="E89" s="24">
        <v>1381</v>
      </c>
      <c r="F89" s="24">
        <v>1374</v>
      </c>
      <c r="G89" s="24">
        <v>1359</v>
      </c>
      <c r="H89" s="24">
        <v>1342</v>
      </c>
      <c r="I89" s="24">
        <v>1337</v>
      </c>
      <c r="J89" s="24">
        <v>1336</v>
      </c>
      <c r="K89" s="24">
        <v>1334</v>
      </c>
      <c r="L89" s="24">
        <v>1337</v>
      </c>
      <c r="M89" s="24">
        <f>'[9]5th Circuit Summary 11.18'!$B$16</f>
        <v>1364</v>
      </c>
      <c r="N89" s="24">
        <f t="shared" si="22"/>
        <v>-20</v>
      </c>
      <c r="O89" s="16">
        <f t="shared" si="23"/>
        <v>-1.4450867052023121E-2</v>
      </c>
      <c r="P89" s="33"/>
      <c r="Q89" s="36" t="s">
        <v>41</v>
      </c>
      <c r="R89" s="37" t="s">
        <v>39</v>
      </c>
    </row>
    <row r="90" spans="1:18" ht="15" customHeight="1" x14ac:dyDescent="0.25">
      <c r="A90" s="2" t="s">
        <v>31</v>
      </c>
      <c r="B90" s="24">
        <v>1603</v>
      </c>
      <c r="C90" s="24">
        <v>1580</v>
      </c>
      <c r="D90" s="24">
        <v>1575</v>
      </c>
      <c r="E90" s="24">
        <v>1573</v>
      </c>
      <c r="F90" s="24">
        <v>1572</v>
      </c>
      <c r="G90" s="24">
        <v>1587</v>
      </c>
      <c r="H90" s="24">
        <v>1585</v>
      </c>
      <c r="I90" s="24">
        <v>1597</v>
      </c>
      <c r="J90" s="24">
        <v>1595</v>
      </c>
      <c r="K90" s="24">
        <v>1566</v>
      </c>
      <c r="L90" s="24">
        <v>1565</v>
      </c>
      <c r="M90" s="24">
        <f t="shared" ref="M90" si="25">SUM(M88:M89)</f>
        <v>1581</v>
      </c>
      <c r="N90" s="24">
        <f t="shared" si="22"/>
        <v>-22</v>
      </c>
      <c r="O90" s="16">
        <f t="shared" si="23"/>
        <v>-1.3724266999376169E-2</v>
      </c>
      <c r="P90" s="33"/>
      <c r="Q90" s="32">
        <f>SUM(B95:M95)/12</f>
        <v>12.5</v>
      </c>
      <c r="R90" s="33">
        <f>M83/R82</f>
        <v>0.87846153846153852</v>
      </c>
    </row>
    <row r="91" spans="1:18" ht="15" customHeight="1" x14ac:dyDescent="0.25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2"/>
      <c r="M91" s="72"/>
      <c r="N91" s="72"/>
      <c r="O91" s="72"/>
      <c r="R91" s="21"/>
    </row>
    <row r="92" spans="1:18" ht="15" customHeight="1" x14ac:dyDescent="0.25">
      <c r="A92" s="2" t="s">
        <v>53</v>
      </c>
      <c r="B92" s="24">
        <v>2899</v>
      </c>
      <c r="C92" s="24">
        <v>2908</v>
      </c>
      <c r="D92" s="24">
        <v>2905</v>
      </c>
      <c r="E92" s="24">
        <v>2856</v>
      </c>
      <c r="F92" s="24">
        <v>2826</v>
      </c>
      <c r="G92" s="24">
        <v>2762</v>
      </c>
      <c r="H92" s="24">
        <v>2698</v>
      </c>
      <c r="I92" s="24">
        <v>2697</v>
      </c>
      <c r="J92" s="24">
        <v>2714</v>
      </c>
      <c r="K92" s="24">
        <v>2717</v>
      </c>
      <c r="L92" s="24">
        <v>2724</v>
      </c>
      <c r="M92" s="24">
        <f>'[4]Rolling 12 Mos Total Children'!$M$8</f>
        <v>2721</v>
      </c>
      <c r="N92" s="24">
        <f>M92-B92</f>
        <v>-178</v>
      </c>
      <c r="O92" s="16">
        <f>+N92/$B92</f>
        <v>-6.1400482925146604E-2</v>
      </c>
      <c r="R92" s="21"/>
    </row>
    <row r="93" spans="1:18" ht="15" customHeight="1" x14ac:dyDescent="0.25">
      <c r="A93" s="2" t="s">
        <v>54</v>
      </c>
      <c r="B93" s="24">
        <v>905</v>
      </c>
      <c r="C93" s="24">
        <v>889</v>
      </c>
      <c r="D93" s="24">
        <v>891</v>
      </c>
      <c r="E93" s="24">
        <v>885</v>
      </c>
      <c r="F93" s="24">
        <v>880</v>
      </c>
      <c r="G93" s="24">
        <v>874</v>
      </c>
      <c r="H93" s="24">
        <v>873</v>
      </c>
      <c r="I93" s="24">
        <v>886</v>
      </c>
      <c r="J93" s="24">
        <v>900</v>
      </c>
      <c r="K93" s="24">
        <v>904</v>
      </c>
      <c r="L93" s="24">
        <v>919</v>
      </c>
      <c r="M93" s="24">
        <f>'[4]Rolling 12 Mos Total Volunteers'!$M$8</f>
        <v>923</v>
      </c>
      <c r="N93" s="52">
        <f>M93-B93</f>
        <v>18</v>
      </c>
      <c r="O93" s="16">
        <f>+N93/$B93</f>
        <v>1.9889502762430938E-2</v>
      </c>
      <c r="R93" s="21"/>
    </row>
    <row r="94" spans="1:18" ht="15" customHeight="1" x14ac:dyDescent="0.25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33"/>
      <c r="Q94" s="25"/>
      <c r="R94" s="20" t="s">
        <v>72</v>
      </c>
    </row>
    <row r="95" spans="1:18" ht="15" customHeight="1" x14ac:dyDescent="0.25">
      <c r="A95" s="2" t="s">
        <v>3</v>
      </c>
      <c r="B95" s="24">
        <v>2</v>
      </c>
      <c r="C95" s="24">
        <v>5</v>
      </c>
      <c r="D95" s="24">
        <v>21</v>
      </c>
      <c r="E95" s="24">
        <v>16</v>
      </c>
      <c r="F95" s="24">
        <v>10</v>
      </c>
      <c r="G95" s="24">
        <v>8</v>
      </c>
      <c r="H95" s="24">
        <v>17</v>
      </c>
      <c r="I95" s="24">
        <v>15</v>
      </c>
      <c r="J95" s="24">
        <v>21</v>
      </c>
      <c r="K95" s="24">
        <v>7</v>
      </c>
      <c r="L95" s="24">
        <v>14</v>
      </c>
      <c r="M95" s="24">
        <f>'[9]5th Circuit Summary 11.18'!$H$20</f>
        <v>14</v>
      </c>
      <c r="N95" s="24"/>
      <c r="O95" s="13"/>
      <c r="P95" s="52"/>
      <c r="Q95" s="34" t="s">
        <v>40</v>
      </c>
      <c r="R95" s="20" t="s">
        <v>37</v>
      </c>
    </row>
    <row r="96" spans="1:18" ht="15" customHeight="1" x14ac:dyDescent="0.25">
      <c r="A96" s="2" t="s">
        <v>2</v>
      </c>
      <c r="B96" s="24">
        <v>7</v>
      </c>
      <c r="C96" s="24">
        <v>4</v>
      </c>
      <c r="D96" s="24">
        <v>2</v>
      </c>
      <c r="E96" s="24">
        <v>32</v>
      </c>
      <c r="F96" s="24">
        <v>5</v>
      </c>
      <c r="G96" s="24">
        <v>37</v>
      </c>
      <c r="H96" s="24">
        <v>30</v>
      </c>
      <c r="I96" s="24">
        <v>3</v>
      </c>
      <c r="J96" s="24">
        <v>2</v>
      </c>
      <c r="K96" s="24">
        <v>1</v>
      </c>
      <c r="L96" s="24">
        <v>0</v>
      </c>
      <c r="M96" s="24">
        <f>'[9]5th Circuit Summary 11.18'!$H$21</f>
        <v>0</v>
      </c>
      <c r="N96" s="24"/>
      <c r="O96" s="14"/>
      <c r="P96" s="34"/>
      <c r="Q96" s="36" t="s">
        <v>42</v>
      </c>
      <c r="R96" s="38" t="s">
        <v>44</v>
      </c>
    </row>
    <row r="97" spans="1:18" ht="15" customHeight="1" x14ac:dyDescent="0.25">
      <c r="A97" s="2" t="s">
        <v>32</v>
      </c>
      <c r="B97" s="26">
        <v>2.1001517450682852</v>
      </c>
      <c r="C97" s="26">
        <v>2.0989345509893456</v>
      </c>
      <c r="D97" s="26">
        <v>2.0697329376854601</v>
      </c>
      <c r="E97" s="26">
        <v>2.0160583941605839</v>
      </c>
      <c r="F97" s="26">
        <v>2.0723981900452491</v>
      </c>
      <c r="G97" s="26">
        <v>2.0466867469879517</v>
      </c>
      <c r="H97" s="26">
        <v>2.0870917573872472</v>
      </c>
      <c r="I97" s="26">
        <v>2.1426282051282053</v>
      </c>
      <c r="J97" s="26">
        <v>2.4468864468864471</v>
      </c>
      <c r="K97" s="26">
        <v>2.4343065693430659</v>
      </c>
      <c r="L97" s="26">
        <v>2.3960573476702507</v>
      </c>
      <c r="M97" s="26">
        <f t="shared" ref="M97" si="26">+M89/M83</f>
        <v>2.3887915936952715</v>
      </c>
      <c r="N97" s="26"/>
      <c r="O97" s="16"/>
      <c r="P97" s="33"/>
      <c r="Q97" s="32">
        <f>SUM(B96:M96)/12</f>
        <v>10.25</v>
      </c>
      <c r="R97" s="54">
        <f>[5]Sheet1!$Q$7</f>
        <v>0.89023841655420599</v>
      </c>
    </row>
    <row r="98" spans="1:18" ht="15" customHeight="1" x14ac:dyDescent="0.25">
      <c r="A98" s="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5"/>
      <c r="M98" s="25"/>
      <c r="R98" s="16"/>
    </row>
    <row r="99" spans="1:18" ht="45" x14ac:dyDescent="0.25">
      <c r="A99" s="7" t="s">
        <v>8</v>
      </c>
      <c r="B99" s="4" t="s">
        <v>57</v>
      </c>
      <c r="C99" s="4" t="s">
        <v>58</v>
      </c>
      <c r="D99" s="4" t="s">
        <v>59</v>
      </c>
      <c r="E99" s="4" t="s">
        <v>60</v>
      </c>
      <c r="F99" s="4" t="s">
        <v>61</v>
      </c>
      <c r="G99" s="4" t="s">
        <v>62</v>
      </c>
      <c r="H99" s="4" t="s">
        <v>63</v>
      </c>
      <c r="I99" s="4" t="s">
        <v>64</v>
      </c>
      <c r="J99" s="4" t="s">
        <v>65</v>
      </c>
      <c r="K99" s="4" t="s">
        <v>67</v>
      </c>
      <c r="L99" s="76" t="s">
        <v>71</v>
      </c>
      <c r="M99" s="76" t="s">
        <v>74</v>
      </c>
      <c r="N99" s="63" t="s">
        <v>51</v>
      </c>
      <c r="O99" s="64" t="s">
        <v>52</v>
      </c>
      <c r="P99" s="15"/>
      <c r="Q99" s="15" t="s">
        <v>36</v>
      </c>
      <c r="R99" s="93" t="s">
        <v>69</v>
      </c>
    </row>
    <row r="100" spans="1:18" ht="15" customHeight="1" x14ac:dyDescent="0.25">
      <c r="A100" s="2" t="s">
        <v>0</v>
      </c>
      <c r="B100" s="24">
        <v>388</v>
      </c>
      <c r="C100" s="24">
        <v>401</v>
      </c>
      <c r="D100" s="24">
        <v>399</v>
      </c>
      <c r="E100" s="24">
        <v>397</v>
      </c>
      <c r="F100" s="24">
        <v>406</v>
      </c>
      <c r="G100" s="24">
        <v>406</v>
      </c>
      <c r="H100" s="24">
        <v>396</v>
      </c>
      <c r="I100" s="24">
        <v>391</v>
      </c>
      <c r="J100" s="24">
        <v>390</v>
      </c>
      <c r="K100" s="24">
        <v>382</v>
      </c>
      <c r="L100" s="24">
        <v>392</v>
      </c>
      <c r="M100" s="24">
        <f>'[10]7th Circuit Summary 11.18'!$H$16</f>
        <v>386</v>
      </c>
      <c r="N100" s="24">
        <f t="shared" ref="N100:N109" si="27">M100-B100</f>
        <v>-2</v>
      </c>
      <c r="O100" s="16">
        <f t="shared" ref="O100:O109" si="28">+N100/$B100</f>
        <v>-5.1546391752577319E-3</v>
      </c>
      <c r="P100" s="33"/>
      <c r="Q100" s="31" t="s">
        <v>26</v>
      </c>
      <c r="R100" s="31" t="s">
        <v>39</v>
      </c>
    </row>
    <row r="101" spans="1:18" ht="15" customHeight="1" x14ac:dyDescent="0.25">
      <c r="A101" s="2" t="s">
        <v>1</v>
      </c>
      <c r="B101" s="24">
        <v>106</v>
      </c>
      <c r="C101" s="24">
        <v>99</v>
      </c>
      <c r="D101" s="24">
        <v>109</v>
      </c>
      <c r="E101" s="24">
        <v>97</v>
      </c>
      <c r="F101" s="24">
        <v>101</v>
      </c>
      <c r="G101" s="24">
        <v>99</v>
      </c>
      <c r="H101" s="24">
        <v>108</v>
      </c>
      <c r="I101" s="24">
        <v>122</v>
      </c>
      <c r="J101" s="24">
        <v>128</v>
      </c>
      <c r="K101" s="24">
        <v>155</v>
      </c>
      <c r="L101" s="24">
        <v>159</v>
      </c>
      <c r="M101" s="24">
        <f>'[10]7th Circuit Summary 11.18'!$G$17</f>
        <v>175</v>
      </c>
      <c r="N101" s="24">
        <f t="shared" si="27"/>
        <v>69</v>
      </c>
      <c r="O101" s="16">
        <f t="shared" si="28"/>
        <v>0.65094339622641506</v>
      </c>
      <c r="P101" s="33"/>
      <c r="Q101" s="33">
        <f>1-M101/M102</f>
        <v>0.68805704099821741</v>
      </c>
      <c r="R101" s="52">
        <v>527</v>
      </c>
    </row>
    <row r="102" spans="1:18" ht="15" customHeight="1" x14ac:dyDescent="0.25">
      <c r="A102" s="2" t="s">
        <v>34</v>
      </c>
      <c r="B102" s="29">
        <v>494</v>
      </c>
      <c r="C102" s="29">
        <v>500</v>
      </c>
      <c r="D102" s="29">
        <v>508</v>
      </c>
      <c r="E102" s="29">
        <v>494</v>
      </c>
      <c r="F102" s="29">
        <v>507</v>
      </c>
      <c r="G102" s="29">
        <v>505</v>
      </c>
      <c r="H102" s="29">
        <v>504</v>
      </c>
      <c r="I102" s="29">
        <v>513</v>
      </c>
      <c r="J102" s="29">
        <v>518</v>
      </c>
      <c r="K102" s="29">
        <v>537</v>
      </c>
      <c r="L102" s="29">
        <v>551</v>
      </c>
      <c r="M102" s="29">
        <f t="shared" ref="M102" si="29">SUM(M100:M101)</f>
        <v>561</v>
      </c>
      <c r="N102" s="24">
        <f t="shared" si="27"/>
        <v>67</v>
      </c>
      <c r="O102" s="16">
        <f t="shared" si="28"/>
        <v>0.13562753036437247</v>
      </c>
      <c r="P102" s="33"/>
      <c r="Q102" s="34"/>
      <c r="R102" s="35"/>
    </row>
    <row r="103" spans="1:18" ht="15" customHeight="1" x14ac:dyDescent="0.25">
      <c r="A103" s="2" t="s">
        <v>66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269</v>
      </c>
      <c r="K103" s="29">
        <v>272</v>
      </c>
      <c r="L103" s="29">
        <v>275</v>
      </c>
      <c r="M103" s="29">
        <f>'[10]7th Circuit Summary 11.18'!$H$19+'[2]GAL Alumni by County'!$C$40</f>
        <v>275</v>
      </c>
      <c r="N103" s="24">
        <f t="shared" si="27"/>
        <v>275</v>
      </c>
      <c r="O103" s="16" t="str">
        <f>IF(B103=0,"0.0%",N103/B103)</f>
        <v>0.0%</v>
      </c>
      <c r="P103" s="33"/>
      <c r="Q103" s="34"/>
      <c r="R103" s="35"/>
    </row>
    <row r="104" spans="1:18" ht="15" customHeight="1" x14ac:dyDescent="0.25">
      <c r="A104" s="2" t="s">
        <v>68</v>
      </c>
      <c r="B104" s="29">
        <v>6</v>
      </c>
      <c r="C104" s="29">
        <v>6</v>
      </c>
      <c r="D104" s="29">
        <v>6</v>
      </c>
      <c r="E104" s="29">
        <v>8</v>
      </c>
      <c r="F104" s="29">
        <v>11</v>
      </c>
      <c r="G104" s="29">
        <v>14</v>
      </c>
      <c r="H104" s="29">
        <v>11</v>
      </c>
      <c r="I104" s="29">
        <v>16</v>
      </c>
      <c r="J104" s="29">
        <v>20</v>
      </c>
      <c r="K104" s="29">
        <v>24</v>
      </c>
      <c r="L104" s="29">
        <v>30</v>
      </c>
      <c r="M104" s="29">
        <f>'[3]12+ Months Inactive by County'!$C$40</f>
        <v>38</v>
      </c>
      <c r="N104" s="24">
        <f t="shared" si="27"/>
        <v>32</v>
      </c>
      <c r="O104" s="16">
        <f t="shared" si="28"/>
        <v>5.333333333333333</v>
      </c>
      <c r="P104" s="33"/>
      <c r="Q104" s="34"/>
      <c r="R104" s="35"/>
    </row>
    <row r="105" spans="1:18" ht="15" customHeight="1" x14ac:dyDescent="0.25">
      <c r="A105" s="2" t="s">
        <v>27</v>
      </c>
      <c r="B105" s="24">
        <v>18</v>
      </c>
      <c r="C105" s="24">
        <v>15</v>
      </c>
      <c r="D105" s="24">
        <v>15</v>
      </c>
      <c r="E105" s="24">
        <v>14</v>
      </c>
      <c r="F105" s="24">
        <v>14</v>
      </c>
      <c r="G105" s="24">
        <v>14</v>
      </c>
      <c r="H105" s="24">
        <v>13</v>
      </c>
      <c r="I105" s="24">
        <v>14</v>
      </c>
      <c r="J105" s="24">
        <v>16</v>
      </c>
      <c r="K105" s="24">
        <v>15</v>
      </c>
      <c r="L105" s="24">
        <v>16</v>
      </c>
      <c r="M105" s="24">
        <f>'[10]7th Circuit Summary 11.18'!$H$18</f>
        <v>15</v>
      </c>
      <c r="N105" s="24">
        <f t="shared" si="27"/>
        <v>-3</v>
      </c>
      <c r="O105" s="16">
        <f t="shared" si="28"/>
        <v>-0.16666666666666666</v>
      </c>
      <c r="P105" s="33"/>
    </row>
    <row r="106" spans="1:18" ht="15" customHeight="1" x14ac:dyDescent="0.25">
      <c r="A106" s="2" t="s">
        <v>29</v>
      </c>
      <c r="B106" s="24">
        <v>512</v>
      </c>
      <c r="C106" s="24">
        <v>515</v>
      </c>
      <c r="D106" s="24">
        <v>523</v>
      </c>
      <c r="E106" s="24">
        <v>508</v>
      </c>
      <c r="F106" s="24">
        <v>521</v>
      </c>
      <c r="G106" s="24">
        <v>519</v>
      </c>
      <c r="H106" s="24">
        <v>517</v>
      </c>
      <c r="I106" s="24">
        <v>527</v>
      </c>
      <c r="J106" s="24">
        <v>803</v>
      </c>
      <c r="K106" s="24">
        <v>825</v>
      </c>
      <c r="L106" s="24">
        <v>842</v>
      </c>
      <c r="M106" s="24">
        <f>M100+M101+M103+M105</f>
        <v>851</v>
      </c>
      <c r="N106" s="24">
        <f t="shared" si="27"/>
        <v>339</v>
      </c>
      <c r="O106" s="16">
        <f t="shared" si="28"/>
        <v>0.662109375</v>
      </c>
      <c r="P106" s="33"/>
    </row>
    <row r="107" spans="1:18" ht="15" customHeight="1" x14ac:dyDescent="0.25">
      <c r="A107" s="2" t="s">
        <v>47</v>
      </c>
      <c r="B107" s="24">
        <v>277</v>
      </c>
      <c r="C107" s="24">
        <v>280</v>
      </c>
      <c r="D107" s="24">
        <v>253</v>
      </c>
      <c r="E107" s="24">
        <v>244</v>
      </c>
      <c r="F107" s="24">
        <v>250</v>
      </c>
      <c r="G107" s="24">
        <v>242</v>
      </c>
      <c r="H107" s="24">
        <v>279</v>
      </c>
      <c r="I107" s="24">
        <v>322</v>
      </c>
      <c r="J107" s="24">
        <v>324</v>
      </c>
      <c r="K107" s="24">
        <v>358</v>
      </c>
      <c r="L107" s="24">
        <v>353</v>
      </c>
      <c r="M107" s="24">
        <f>'[10]7th Circuit Summary 11.18'!$B$9</f>
        <v>354</v>
      </c>
      <c r="N107" s="24">
        <f t="shared" si="27"/>
        <v>77</v>
      </c>
      <c r="O107" s="16">
        <f t="shared" si="28"/>
        <v>0.27797833935018051</v>
      </c>
      <c r="P107" s="33"/>
      <c r="Q107" s="34" t="s">
        <v>40</v>
      </c>
      <c r="R107" s="34" t="s">
        <v>43</v>
      </c>
    </row>
    <row r="108" spans="1:18" ht="15" customHeight="1" x14ac:dyDescent="0.25">
      <c r="A108" s="2" t="s">
        <v>30</v>
      </c>
      <c r="B108" s="24">
        <v>1071</v>
      </c>
      <c r="C108" s="24">
        <v>1059</v>
      </c>
      <c r="D108" s="24">
        <v>1058</v>
      </c>
      <c r="E108" s="24">
        <v>1059</v>
      </c>
      <c r="F108" s="24">
        <v>1062</v>
      </c>
      <c r="G108" s="24">
        <v>1103</v>
      </c>
      <c r="H108" s="24">
        <v>1057</v>
      </c>
      <c r="I108" s="24">
        <v>1039</v>
      </c>
      <c r="J108" s="24">
        <v>1085</v>
      </c>
      <c r="K108" s="24">
        <v>1090</v>
      </c>
      <c r="L108" s="24">
        <v>1120</v>
      </c>
      <c r="M108" s="24">
        <f>'[10]7th Circuit Summary 11.18'!$B$16</f>
        <v>1131</v>
      </c>
      <c r="N108" s="24">
        <f t="shared" si="27"/>
        <v>60</v>
      </c>
      <c r="O108" s="16">
        <f t="shared" si="28"/>
        <v>5.6022408963585436E-2</v>
      </c>
      <c r="P108" s="33"/>
      <c r="Q108" s="36" t="s">
        <v>41</v>
      </c>
      <c r="R108" s="37" t="s">
        <v>39</v>
      </c>
    </row>
    <row r="109" spans="1:18" ht="15" customHeight="1" x14ac:dyDescent="0.25">
      <c r="A109" s="2" t="s">
        <v>31</v>
      </c>
      <c r="B109" s="24">
        <v>1348</v>
      </c>
      <c r="C109" s="24">
        <v>1339</v>
      </c>
      <c r="D109" s="24">
        <v>1311</v>
      </c>
      <c r="E109" s="24">
        <v>1303</v>
      </c>
      <c r="F109" s="24">
        <v>1312</v>
      </c>
      <c r="G109" s="24">
        <v>1345</v>
      </c>
      <c r="H109" s="24">
        <v>1336</v>
      </c>
      <c r="I109" s="24">
        <v>1361</v>
      </c>
      <c r="J109" s="24">
        <v>1409</v>
      </c>
      <c r="K109" s="24">
        <v>1448</v>
      </c>
      <c r="L109" s="24">
        <v>1473</v>
      </c>
      <c r="M109" s="24">
        <f t="shared" ref="M109" si="30">SUM(M107:M108)</f>
        <v>1485</v>
      </c>
      <c r="N109" s="24">
        <f t="shared" si="27"/>
        <v>137</v>
      </c>
      <c r="O109" s="16">
        <f t="shared" si="28"/>
        <v>0.10163204747774481</v>
      </c>
      <c r="P109" s="33"/>
      <c r="Q109" s="32">
        <f>SUM(B114:M114)/12</f>
        <v>13</v>
      </c>
      <c r="R109" s="33">
        <f>M102/R101</f>
        <v>1.064516129032258</v>
      </c>
    </row>
    <row r="110" spans="1:18" ht="15" customHeight="1" x14ac:dyDescent="0.25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2"/>
      <c r="M110" s="72"/>
      <c r="N110" s="72"/>
      <c r="O110" s="72"/>
      <c r="R110" s="21"/>
    </row>
    <row r="111" spans="1:18" ht="15" customHeight="1" x14ac:dyDescent="0.25">
      <c r="A111" s="2" t="s">
        <v>53</v>
      </c>
      <c r="B111" s="24">
        <v>2166</v>
      </c>
      <c r="C111" s="24">
        <v>2188</v>
      </c>
      <c r="D111" s="24">
        <v>2194</v>
      </c>
      <c r="E111" s="24">
        <v>2199</v>
      </c>
      <c r="F111" s="24">
        <v>2190</v>
      </c>
      <c r="G111" s="24">
        <v>2187</v>
      </c>
      <c r="H111" s="24">
        <v>2209</v>
      </c>
      <c r="I111" s="24">
        <v>2235</v>
      </c>
      <c r="J111" s="24">
        <v>2246</v>
      </c>
      <c r="K111" s="24">
        <v>2318</v>
      </c>
      <c r="L111" s="24">
        <v>2342</v>
      </c>
      <c r="M111" s="24">
        <f>'[4]Rolling 12 Mos Total Children'!$M$10</f>
        <v>2346</v>
      </c>
      <c r="N111" s="24">
        <f>M111-B111</f>
        <v>180</v>
      </c>
      <c r="O111" s="16">
        <f>+N111/$B111</f>
        <v>8.3102493074792241E-2</v>
      </c>
      <c r="R111" s="21"/>
    </row>
    <row r="112" spans="1:18" ht="15" customHeight="1" x14ac:dyDescent="0.25">
      <c r="A112" s="2" t="s">
        <v>54</v>
      </c>
      <c r="B112" s="24">
        <v>633</v>
      </c>
      <c r="C112" s="24">
        <v>640</v>
      </c>
      <c r="D112" s="24">
        <v>648</v>
      </c>
      <c r="E112" s="24">
        <v>632</v>
      </c>
      <c r="F112" s="24">
        <v>643</v>
      </c>
      <c r="G112" s="24">
        <v>644</v>
      </c>
      <c r="H112" s="24">
        <v>642</v>
      </c>
      <c r="I112" s="24">
        <v>650</v>
      </c>
      <c r="J112" s="24">
        <v>646</v>
      </c>
      <c r="K112" s="24">
        <v>669</v>
      </c>
      <c r="L112" s="24">
        <v>656</v>
      </c>
      <c r="M112" s="24">
        <f>'[4]Rolling 12 Mos Total Volunteers'!$M$10</f>
        <v>651</v>
      </c>
      <c r="N112" s="52">
        <f>M112-B112</f>
        <v>18</v>
      </c>
      <c r="O112" s="16">
        <f>+N112/$B112</f>
        <v>2.843601895734597E-2</v>
      </c>
      <c r="R112" s="21"/>
    </row>
    <row r="113" spans="1:18" ht="15" customHeight="1" x14ac:dyDescent="0.25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33"/>
      <c r="Q113" s="25"/>
      <c r="R113" s="20" t="s">
        <v>70</v>
      </c>
    </row>
    <row r="114" spans="1:18" ht="15" customHeight="1" x14ac:dyDescent="0.25">
      <c r="A114" s="2" t="s">
        <v>3</v>
      </c>
      <c r="B114" s="24">
        <v>11</v>
      </c>
      <c r="C114" s="24">
        <v>19</v>
      </c>
      <c r="D114" s="24">
        <v>15</v>
      </c>
      <c r="E114" s="24">
        <v>3</v>
      </c>
      <c r="F114" s="24">
        <v>15</v>
      </c>
      <c r="G114" s="24">
        <v>12</v>
      </c>
      <c r="H114" s="24">
        <v>7</v>
      </c>
      <c r="I114" s="24">
        <v>16</v>
      </c>
      <c r="J114" s="24">
        <v>11</v>
      </c>
      <c r="K114" s="24">
        <v>24</v>
      </c>
      <c r="L114" s="24">
        <v>15</v>
      </c>
      <c r="M114" s="24">
        <f>'[10]7th Circuit Summary 11.18'!$H$20</f>
        <v>8</v>
      </c>
      <c r="N114" s="24"/>
      <c r="O114" s="13"/>
      <c r="P114" s="52"/>
      <c r="Q114" s="34" t="s">
        <v>40</v>
      </c>
      <c r="R114" s="20" t="s">
        <v>37</v>
      </c>
    </row>
    <row r="115" spans="1:18" ht="15" customHeight="1" x14ac:dyDescent="0.25">
      <c r="A115" s="2" t="s">
        <v>2</v>
      </c>
      <c r="B115" s="24">
        <v>3</v>
      </c>
      <c r="C115" s="24">
        <v>3</v>
      </c>
      <c r="D115" s="24">
        <v>8</v>
      </c>
      <c r="E115" s="24">
        <v>3</v>
      </c>
      <c r="F115" s="24">
        <v>14</v>
      </c>
      <c r="G115" s="24">
        <v>1</v>
      </c>
      <c r="H115" s="24">
        <v>6</v>
      </c>
      <c r="I115" s="24">
        <v>2</v>
      </c>
      <c r="J115" s="24">
        <v>0</v>
      </c>
      <c r="K115" s="24">
        <v>0</v>
      </c>
      <c r="L115" s="24">
        <v>1</v>
      </c>
      <c r="M115" s="24">
        <f>'[10]7th Circuit Summary 11.18'!$H$21</f>
        <v>1</v>
      </c>
      <c r="N115" s="24"/>
      <c r="O115" s="14"/>
      <c r="P115" s="34"/>
      <c r="Q115" s="36" t="s">
        <v>42</v>
      </c>
      <c r="R115" s="38" t="s">
        <v>44</v>
      </c>
    </row>
    <row r="116" spans="1:18" ht="15" customHeight="1" x14ac:dyDescent="0.25">
      <c r="A116" s="2" t="s">
        <v>32</v>
      </c>
      <c r="B116" s="26">
        <v>2.168016194331984</v>
      </c>
      <c r="C116" s="26">
        <v>2.1179999999999999</v>
      </c>
      <c r="D116" s="26">
        <v>2.0826771653543306</v>
      </c>
      <c r="E116" s="26">
        <v>2.1437246963562755</v>
      </c>
      <c r="F116" s="26">
        <v>2.0946745562130178</v>
      </c>
      <c r="G116" s="26">
        <v>2.1841584158415843</v>
      </c>
      <c r="H116" s="26">
        <v>2.0972222222222223</v>
      </c>
      <c r="I116" s="26">
        <v>2.0253411306042883</v>
      </c>
      <c r="J116" s="26">
        <v>2.0945945945945947</v>
      </c>
      <c r="K116" s="26">
        <v>2.0297951582867784</v>
      </c>
      <c r="L116" s="26">
        <v>2.0326678765880217</v>
      </c>
      <c r="M116" s="26">
        <f t="shared" ref="M116" si="31">+M108/M102</f>
        <v>2.0160427807486632</v>
      </c>
      <c r="N116" s="26"/>
      <c r="O116" s="16"/>
      <c r="P116" s="33"/>
      <c r="Q116" s="32">
        <f>SUM(B115:M115)/12</f>
        <v>3.5</v>
      </c>
      <c r="R116" s="54">
        <f>[5]Sheet1!$Q$9</f>
        <v>0.98726500909642212</v>
      </c>
    </row>
    <row r="117" spans="1:18" s="78" customFormat="1" ht="15" customHeight="1" x14ac:dyDescent="0.25">
      <c r="A117" s="1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6"/>
      <c r="P117" s="33"/>
      <c r="Q117" s="32"/>
      <c r="R117" s="33"/>
    </row>
    <row r="118" spans="1:18" ht="45" x14ac:dyDescent="0.25">
      <c r="A118" s="7" t="s">
        <v>9</v>
      </c>
      <c r="B118" s="4" t="s">
        <v>57</v>
      </c>
      <c r="C118" s="4" t="s">
        <v>58</v>
      </c>
      <c r="D118" s="4" t="s">
        <v>59</v>
      </c>
      <c r="E118" s="4" t="s">
        <v>60</v>
      </c>
      <c r="F118" s="4" t="s">
        <v>61</v>
      </c>
      <c r="G118" s="4" t="s">
        <v>62</v>
      </c>
      <c r="H118" s="4" t="s">
        <v>63</v>
      </c>
      <c r="I118" s="4" t="s">
        <v>64</v>
      </c>
      <c r="J118" s="4" t="s">
        <v>65</v>
      </c>
      <c r="K118" s="4" t="s">
        <v>67</v>
      </c>
      <c r="L118" s="76" t="s">
        <v>71</v>
      </c>
      <c r="M118" s="76" t="s">
        <v>74</v>
      </c>
      <c r="N118" s="63" t="s">
        <v>51</v>
      </c>
      <c r="O118" s="64" t="s">
        <v>52</v>
      </c>
      <c r="P118" s="15"/>
      <c r="Q118" s="15" t="s">
        <v>36</v>
      </c>
      <c r="R118" s="93" t="s">
        <v>69</v>
      </c>
    </row>
    <row r="119" spans="1:18" ht="15" customHeight="1" x14ac:dyDescent="0.25">
      <c r="A119" s="2" t="s">
        <v>0</v>
      </c>
      <c r="B119" s="24">
        <v>273</v>
      </c>
      <c r="C119" s="24">
        <v>274</v>
      </c>
      <c r="D119" s="24">
        <v>283</v>
      </c>
      <c r="E119" s="24">
        <v>280</v>
      </c>
      <c r="F119" s="24">
        <v>275</v>
      </c>
      <c r="G119" s="24">
        <v>282</v>
      </c>
      <c r="H119" s="24">
        <v>275</v>
      </c>
      <c r="I119" s="24">
        <v>268</v>
      </c>
      <c r="J119" s="24">
        <v>276</v>
      </c>
      <c r="K119" s="24">
        <v>284</v>
      </c>
      <c r="L119" s="24">
        <v>288</v>
      </c>
      <c r="M119" s="24">
        <f>'[11]8th Circuit Summary 11.18'!$H$16</f>
        <v>281</v>
      </c>
      <c r="N119" s="24">
        <f t="shared" ref="N119:N128" si="32">M119-B119</f>
        <v>8</v>
      </c>
      <c r="O119" s="16">
        <f t="shared" ref="O119:O128" si="33">+N119/$B119</f>
        <v>2.9304029304029304E-2</v>
      </c>
      <c r="P119" s="33"/>
      <c r="Q119" s="31" t="s">
        <v>26</v>
      </c>
      <c r="R119" s="31" t="s">
        <v>39</v>
      </c>
    </row>
    <row r="120" spans="1:18" ht="15" customHeight="1" x14ac:dyDescent="0.25">
      <c r="A120" s="2" t="s">
        <v>1</v>
      </c>
      <c r="B120" s="24">
        <v>99</v>
      </c>
      <c r="C120" s="24">
        <v>95</v>
      </c>
      <c r="D120" s="24">
        <v>86</v>
      </c>
      <c r="E120" s="24">
        <v>93</v>
      </c>
      <c r="F120" s="24">
        <v>85</v>
      </c>
      <c r="G120" s="24">
        <v>83</v>
      </c>
      <c r="H120" s="24">
        <v>94</v>
      </c>
      <c r="I120" s="24">
        <v>83</v>
      </c>
      <c r="J120" s="24">
        <v>70</v>
      </c>
      <c r="K120" s="24">
        <v>71</v>
      </c>
      <c r="L120" s="24">
        <v>81</v>
      </c>
      <c r="M120" s="24">
        <f>'[11]8th Circuit Summary 11.18'!$G$17</f>
        <v>96</v>
      </c>
      <c r="N120" s="24">
        <f t="shared" si="32"/>
        <v>-3</v>
      </c>
      <c r="O120" s="16">
        <f t="shared" si="33"/>
        <v>-3.0303030303030304E-2</v>
      </c>
      <c r="P120" s="33"/>
      <c r="Q120" s="33">
        <f>1-M120/M121</f>
        <v>0.74535809018567645</v>
      </c>
      <c r="R120" s="52">
        <v>350</v>
      </c>
    </row>
    <row r="121" spans="1:18" ht="15" customHeight="1" x14ac:dyDescent="0.25">
      <c r="A121" s="2" t="s">
        <v>34</v>
      </c>
      <c r="B121" s="29">
        <v>372</v>
      </c>
      <c r="C121" s="29">
        <v>369</v>
      </c>
      <c r="D121" s="29">
        <v>369</v>
      </c>
      <c r="E121" s="29">
        <v>373</v>
      </c>
      <c r="F121" s="29">
        <v>360</v>
      </c>
      <c r="G121" s="29">
        <v>365</v>
      </c>
      <c r="H121" s="29">
        <v>369</v>
      </c>
      <c r="I121" s="29">
        <v>351</v>
      </c>
      <c r="J121" s="29">
        <v>346</v>
      </c>
      <c r="K121" s="29">
        <v>355</v>
      </c>
      <c r="L121" s="29">
        <v>369</v>
      </c>
      <c r="M121" s="29">
        <f t="shared" ref="M121" si="34">SUM(M119:M120)</f>
        <v>377</v>
      </c>
      <c r="N121" s="24">
        <f t="shared" si="32"/>
        <v>5</v>
      </c>
      <c r="O121" s="16">
        <f t="shared" si="33"/>
        <v>1.3440860215053764E-2</v>
      </c>
      <c r="P121" s="33"/>
      <c r="Q121" s="34"/>
      <c r="R121" s="35"/>
    </row>
    <row r="122" spans="1:18" ht="15" customHeight="1" x14ac:dyDescent="0.25">
      <c r="A122" s="2" t="s">
        <v>66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12</v>
      </c>
      <c r="J122" s="29">
        <v>358</v>
      </c>
      <c r="K122" s="29">
        <v>362</v>
      </c>
      <c r="L122" s="29">
        <v>361</v>
      </c>
      <c r="M122" s="29">
        <f>'[11]8th Circuit Summary 11.18'!$H$19+'[2]GAL Alumni by County'!$C$47</f>
        <v>362</v>
      </c>
      <c r="N122" s="24">
        <f t="shared" si="32"/>
        <v>362</v>
      </c>
      <c r="O122" s="16" t="str">
        <f>IF(B122=0,"0.0%",N122/B122)</f>
        <v>0.0%</v>
      </c>
      <c r="P122" s="33"/>
      <c r="Q122" s="34"/>
      <c r="R122" s="35"/>
    </row>
    <row r="123" spans="1:18" ht="15" customHeight="1" x14ac:dyDescent="0.25">
      <c r="A123" s="2" t="s">
        <v>68</v>
      </c>
      <c r="B123" s="29">
        <v>9</v>
      </c>
      <c r="C123" s="29">
        <v>15</v>
      </c>
      <c r="D123" s="29">
        <v>13</v>
      </c>
      <c r="E123" s="29">
        <v>13</v>
      </c>
      <c r="F123" s="29">
        <v>12</v>
      </c>
      <c r="G123" s="29">
        <v>11</v>
      </c>
      <c r="H123" s="29">
        <v>12</v>
      </c>
      <c r="I123" s="29">
        <v>10</v>
      </c>
      <c r="J123" s="29">
        <v>12</v>
      </c>
      <c r="K123" s="29">
        <v>12</v>
      </c>
      <c r="L123" s="29">
        <v>13</v>
      </c>
      <c r="M123" s="29">
        <f>'[3]12+ Months Inactive by County'!$C$47</f>
        <v>13</v>
      </c>
      <c r="N123" s="24">
        <f t="shared" si="32"/>
        <v>4</v>
      </c>
      <c r="O123" s="16">
        <f t="shared" si="33"/>
        <v>0.44444444444444442</v>
      </c>
      <c r="P123" s="33"/>
      <c r="Q123" s="34"/>
      <c r="R123" s="35"/>
    </row>
    <row r="124" spans="1:18" ht="15" customHeight="1" x14ac:dyDescent="0.25">
      <c r="A124" s="2" t="s">
        <v>27</v>
      </c>
      <c r="B124" s="24">
        <v>8</v>
      </c>
      <c r="C124" s="24">
        <v>8</v>
      </c>
      <c r="D124" s="24">
        <v>7</v>
      </c>
      <c r="E124" s="24">
        <v>7</v>
      </c>
      <c r="F124" s="24">
        <v>7</v>
      </c>
      <c r="G124" s="24">
        <v>7</v>
      </c>
      <c r="H124" s="24">
        <v>7</v>
      </c>
      <c r="I124" s="24">
        <v>7</v>
      </c>
      <c r="J124" s="24">
        <v>7</v>
      </c>
      <c r="K124" s="24">
        <v>7</v>
      </c>
      <c r="L124" s="24">
        <v>7</v>
      </c>
      <c r="M124" s="24">
        <f>'[11]8th Circuit Summary 11.18'!$H$18</f>
        <v>7</v>
      </c>
      <c r="N124" s="24">
        <f t="shared" si="32"/>
        <v>-1</v>
      </c>
      <c r="O124" s="16">
        <f t="shared" si="33"/>
        <v>-0.125</v>
      </c>
      <c r="P124" s="33"/>
    </row>
    <row r="125" spans="1:18" ht="15" customHeight="1" x14ac:dyDescent="0.25">
      <c r="A125" s="2" t="s">
        <v>29</v>
      </c>
      <c r="B125" s="24">
        <v>380</v>
      </c>
      <c r="C125" s="24">
        <v>377</v>
      </c>
      <c r="D125" s="24">
        <v>376</v>
      </c>
      <c r="E125" s="24">
        <v>380</v>
      </c>
      <c r="F125" s="24">
        <v>367</v>
      </c>
      <c r="G125" s="24">
        <v>372</v>
      </c>
      <c r="H125" s="24">
        <v>376</v>
      </c>
      <c r="I125" s="24">
        <v>370</v>
      </c>
      <c r="J125" s="24">
        <v>711</v>
      </c>
      <c r="K125" s="24">
        <v>724</v>
      </c>
      <c r="L125" s="24">
        <v>737</v>
      </c>
      <c r="M125" s="24">
        <f>M119+M120+M122+M124</f>
        <v>746</v>
      </c>
      <c r="N125" s="24">
        <f t="shared" si="32"/>
        <v>366</v>
      </c>
      <c r="O125" s="16">
        <f t="shared" si="33"/>
        <v>0.9631578947368421</v>
      </c>
      <c r="P125" s="33"/>
    </row>
    <row r="126" spans="1:18" ht="15" customHeight="1" x14ac:dyDescent="0.25">
      <c r="A126" s="2" t="s">
        <v>47</v>
      </c>
      <c r="B126" s="24">
        <v>52</v>
      </c>
      <c r="C126" s="24">
        <v>44</v>
      </c>
      <c r="D126" s="24">
        <v>50</v>
      </c>
      <c r="E126" s="24">
        <v>63</v>
      </c>
      <c r="F126" s="24">
        <v>53</v>
      </c>
      <c r="G126" s="24">
        <v>57</v>
      </c>
      <c r="H126" s="24">
        <v>73</v>
      </c>
      <c r="I126" s="24">
        <v>66</v>
      </c>
      <c r="J126" s="24">
        <v>94</v>
      </c>
      <c r="K126" s="24">
        <v>97</v>
      </c>
      <c r="L126" s="24">
        <v>82</v>
      </c>
      <c r="M126" s="24">
        <f>'[11]8th Circuit Summary 11.18'!$B$9</f>
        <v>85</v>
      </c>
      <c r="N126" s="24">
        <f t="shared" si="32"/>
        <v>33</v>
      </c>
      <c r="O126" s="16">
        <f t="shared" si="33"/>
        <v>0.63461538461538458</v>
      </c>
      <c r="P126" s="33"/>
      <c r="Q126" s="34" t="s">
        <v>40</v>
      </c>
      <c r="R126" s="34" t="s">
        <v>43</v>
      </c>
    </row>
    <row r="127" spans="1:18" ht="15" customHeight="1" x14ac:dyDescent="0.25">
      <c r="A127" s="2" t="s">
        <v>30</v>
      </c>
      <c r="B127" s="24">
        <v>479</v>
      </c>
      <c r="C127" s="24">
        <v>488</v>
      </c>
      <c r="D127" s="24">
        <v>480</v>
      </c>
      <c r="E127" s="24">
        <v>470</v>
      </c>
      <c r="F127" s="24">
        <v>470</v>
      </c>
      <c r="G127" s="24">
        <v>457</v>
      </c>
      <c r="H127" s="24">
        <v>462</v>
      </c>
      <c r="I127" s="24">
        <v>474</v>
      </c>
      <c r="J127" s="24">
        <v>469</v>
      </c>
      <c r="K127" s="24">
        <v>476</v>
      </c>
      <c r="L127" s="24">
        <v>462</v>
      </c>
      <c r="M127" s="24">
        <f>'[11]8th Circuit Summary 11.18'!$B$16</f>
        <v>444</v>
      </c>
      <c r="N127" s="24">
        <f t="shared" si="32"/>
        <v>-35</v>
      </c>
      <c r="O127" s="16">
        <f t="shared" si="33"/>
        <v>-7.3068893528183715E-2</v>
      </c>
      <c r="P127" s="33"/>
      <c r="Q127" s="36" t="s">
        <v>41</v>
      </c>
      <c r="R127" s="37" t="s">
        <v>39</v>
      </c>
    </row>
    <row r="128" spans="1:18" ht="15" customHeight="1" x14ac:dyDescent="0.25">
      <c r="A128" s="2" t="s">
        <v>31</v>
      </c>
      <c r="B128" s="24">
        <v>531</v>
      </c>
      <c r="C128" s="24">
        <v>532</v>
      </c>
      <c r="D128" s="24">
        <v>530</v>
      </c>
      <c r="E128" s="24">
        <v>533</v>
      </c>
      <c r="F128" s="24">
        <v>523</v>
      </c>
      <c r="G128" s="24">
        <v>514</v>
      </c>
      <c r="H128" s="24">
        <v>535</v>
      </c>
      <c r="I128" s="24">
        <v>540</v>
      </c>
      <c r="J128" s="24">
        <v>563</v>
      </c>
      <c r="K128" s="24">
        <v>573</v>
      </c>
      <c r="L128" s="24">
        <v>544</v>
      </c>
      <c r="M128" s="24">
        <f t="shared" ref="M128" si="35">SUM(M126:M127)</f>
        <v>529</v>
      </c>
      <c r="N128" s="24">
        <f t="shared" si="32"/>
        <v>-2</v>
      </c>
      <c r="O128" s="16">
        <f t="shared" si="33"/>
        <v>-3.766478342749529E-3</v>
      </c>
      <c r="P128" s="33"/>
      <c r="Q128" s="32">
        <f>SUM(B133:M133)/12</f>
        <v>10.333333333333334</v>
      </c>
      <c r="R128" s="33">
        <f>M121/R120</f>
        <v>1.0771428571428572</v>
      </c>
    </row>
    <row r="129" spans="1:18" ht="15" customHeight="1" x14ac:dyDescent="0.25">
      <c r="A129" s="70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2"/>
      <c r="M129" s="72"/>
      <c r="N129" s="72"/>
      <c r="O129" s="72"/>
      <c r="R129" s="21"/>
    </row>
    <row r="130" spans="1:18" ht="15" customHeight="1" x14ac:dyDescent="0.25">
      <c r="A130" s="2" t="s">
        <v>53</v>
      </c>
      <c r="B130" s="24">
        <v>954</v>
      </c>
      <c r="C130" s="24">
        <v>976</v>
      </c>
      <c r="D130" s="24">
        <v>990</v>
      </c>
      <c r="E130" s="24">
        <v>991</v>
      </c>
      <c r="F130" s="24">
        <v>983</v>
      </c>
      <c r="G130" s="24">
        <v>980</v>
      </c>
      <c r="H130" s="24">
        <v>964</v>
      </c>
      <c r="I130" s="24">
        <v>951</v>
      </c>
      <c r="J130" s="24">
        <v>976</v>
      </c>
      <c r="K130" s="24">
        <v>971</v>
      </c>
      <c r="L130" s="24">
        <v>958</v>
      </c>
      <c r="M130" s="24">
        <f>'[4]Rolling 12 Mos Total Children'!$M$11</f>
        <v>951</v>
      </c>
      <c r="N130" s="24">
        <f>M130-B130</f>
        <v>-3</v>
      </c>
      <c r="O130" s="16">
        <f>+N130/$B130</f>
        <v>-3.1446540880503146E-3</v>
      </c>
      <c r="R130" s="21"/>
    </row>
    <row r="131" spans="1:18" ht="15" customHeight="1" x14ac:dyDescent="0.25">
      <c r="A131" s="2" t="s">
        <v>54</v>
      </c>
      <c r="B131" s="24">
        <v>471</v>
      </c>
      <c r="C131" s="24">
        <v>475</v>
      </c>
      <c r="D131" s="24">
        <v>488</v>
      </c>
      <c r="E131" s="24">
        <v>486</v>
      </c>
      <c r="F131" s="24">
        <v>479</v>
      </c>
      <c r="G131" s="24">
        <v>491</v>
      </c>
      <c r="H131" s="24">
        <v>493</v>
      </c>
      <c r="I131" s="24">
        <v>490</v>
      </c>
      <c r="J131" s="24">
        <v>490</v>
      </c>
      <c r="K131" s="24">
        <v>494</v>
      </c>
      <c r="L131" s="24">
        <v>504</v>
      </c>
      <c r="M131" s="24">
        <f>'[4]Rolling 12 Mos Total Volunteers'!$M$11</f>
        <v>504</v>
      </c>
      <c r="N131" s="52">
        <f>M131-B131</f>
        <v>33</v>
      </c>
      <c r="O131" s="16">
        <f>+N131/$B131</f>
        <v>7.0063694267515922E-2</v>
      </c>
      <c r="R131" s="21"/>
    </row>
    <row r="132" spans="1:18" ht="15" customHeight="1" x14ac:dyDescent="0.2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  <c r="P132" s="33"/>
      <c r="Q132" s="25"/>
      <c r="R132" s="20" t="s">
        <v>75</v>
      </c>
    </row>
    <row r="133" spans="1:18" ht="15" customHeight="1" x14ac:dyDescent="0.25">
      <c r="A133" s="2" t="s">
        <v>3</v>
      </c>
      <c r="B133" s="24">
        <v>0</v>
      </c>
      <c r="C133" s="24">
        <v>15</v>
      </c>
      <c r="D133" s="24">
        <v>13</v>
      </c>
      <c r="E133" s="24">
        <v>14</v>
      </c>
      <c r="F133" s="24">
        <v>5</v>
      </c>
      <c r="G133" s="24">
        <v>11</v>
      </c>
      <c r="H133" s="24">
        <v>13</v>
      </c>
      <c r="I133" s="24">
        <v>6</v>
      </c>
      <c r="J133" s="24">
        <v>9</v>
      </c>
      <c r="K133" s="24">
        <v>13</v>
      </c>
      <c r="L133" s="24">
        <v>15</v>
      </c>
      <c r="M133" s="24">
        <f>'[11]8th Circuit Summary 11.18'!$H$20</f>
        <v>10</v>
      </c>
      <c r="N133" s="24"/>
      <c r="O133" s="13"/>
      <c r="P133" s="52"/>
      <c r="Q133" s="34" t="s">
        <v>40</v>
      </c>
      <c r="R133" s="20" t="s">
        <v>37</v>
      </c>
    </row>
    <row r="134" spans="1:18" ht="15" customHeight="1" x14ac:dyDescent="0.25">
      <c r="A134" s="2" t="s">
        <v>2</v>
      </c>
      <c r="B134" s="24">
        <v>17</v>
      </c>
      <c r="C134" s="24">
        <v>13</v>
      </c>
      <c r="D134" s="24">
        <v>10</v>
      </c>
      <c r="E134" s="24">
        <v>17</v>
      </c>
      <c r="F134" s="24">
        <v>7</v>
      </c>
      <c r="G134" s="24">
        <v>9</v>
      </c>
      <c r="H134" s="24">
        <v>12</v>
      </c>
      <c r="I134" s="24">
        <v>5</v>
      </c>
      <c r="J134" s="24">
        <v>0</v>
      </c>
      <c r="K134" s="24">
        <v>0</v>
      </c>
      <c r="L134" s="24">
        <v>1</v>
      </c>
      <c r="M134" s="24">
        <f>'[11]8th Circuit Summary 11.18'!$H$21</f>
        <v>0</v>
      </c>
      <c r="N134" s="24"/>
      <c r="O134" s="14"/>
      <c r="P134" s="34"/>
      <c r="Q134" s="36" t="s">
        <v>42</v>
      </c>
      <c r="R134" s="38" t="s">
        <v>44</v>
      </c>
    </row>
    <row r="135" spans="1:18" ht="15" customHeight="1" x14ac:dyDescent="0.25">
      <c r="A135" s="2" t="s">
        <v>32</v>
      </c>
      <c r="B135" s="26">
        <v>1.2876344086021505</v>
      </c>
      <c r="C135" s="26">
        <v>1.3224932249322494</v>
      </c>
      <c r="D135" s="26">
        <v>1.3008130081300813</v>
      </c>
      <c r="E135" s="26">
        <v>1.260053619302949</v>
      </c>
      <c r="F135" s="26">
        <v>1.3055555555555556</v>
      </c>
      <c r="G135" s="26">
        <v>1.252054794520548</v>
      </c>
      <c r="H135" s="26">
        <v>1.2520325203252032</v>
      </c>
      <c r="I135" s="26">
        <v>1.3504273504273505</v>
      </c>
      <c r="J135" s="26">
        <v>1.3554913294797688</v>
      </c>
      <c r="K135" s="26">
        <v>1.3408450704225352</v>
      </c>
      <c r="L135" s="26">
        <v>1.2520325203252032</v>
      </c>
      <c r="M135" s="26">
        <f t="shared" ref="M135" si="36">+M127/M121</f>
        <v>1.1777188328912467</v>
      </c>
      <c r="N135" s="26"/>
      <c r="O135" s="16"/>
      <c r="P135" s="33"/>
      <c r="Q135" s="32">
        <f>SUM(B134:M134)/12</f>
        <v>7.583333333333333</v>
      </c>
      <c r="R135" s="54">
        <f>[5]Sheet1!$Q$10</f>
        <v>0.91101223581757507</v>
      </c>
    </row>
    <row r="136" spans="1:18" ht="15" customHeight="1" x14ac:dyDescent="0.25">
      <c r="A136" s="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5"/>
      <c r="M136" s="25"/>
      <c r="R136" s="16"/>
    </row>
    <row r="137" spans="1:18" ht="45" x14ac:dyDescent="0.25">
      <c r="A137" s="7" t="s">
        <v>21</v>
      </c>
      <c r="B137" s="4" t="s">
        <v>57</v>
      </c>
      <c r="C137" s="4" t="s">
        <v>58</v>
      </c>
      <c r="D137" s="4" t="s">
        <v>59</v>
      </c>
      <c r="E137" s="4" t="s">
        <v>60</v>
      </c>
      <c r="F137" s="4" t="s">
        <v>61</v>
      </c>
      <c r="G137" s="4" t="s">
        <v>62</v>
      </c>
      <c r="H137" s="4" t="s">
        <v>63</v>
      </c>
      <c r="I137" s="4" t="s">
        <v>64</v>
      </c>
      <c r="J137" s="4" t="s">
        <v>65</v>
      </c>
      <c r="K137" s="4" t="s">
        <v>67</v>
      </c>
      <c r="L137" s="76" t="s">
        <v>71</v>
      </c>
      <c r="M137" s="76" t="s">
        <v>74</v>
      </c>
      <c r="N137" s="63" t="s">
        <v>51</v>
      </c>
      <c r="O137" s="64" t="s">
        <v>52</v>
      </c>
      <c r="P137" s="15"/>
      <c r="Q137" s="15" t="s">
        <v>36</v>
      </c>
      <c r="R137" s="93" t="s">
        <v>69</v>
      </c>
    </row>
    <row r="138" spans="1:18" ht="15" customHeight="1" x14ac:dyDescent="0.25">
      <c r="A138" s="2" t="s">
        <v>0</v>
      </c>
      <c r="B138" s="24">
        <v>220</v>
      </c>
      <c r="C138" s="24">
        <v>221</v>
      </c>
      <c r="D138" s="24">
        <v>223</v>
      </c>
      <c r="E138" s="24">
        <v>218</v>
      </c>
      <c r="F138" s="24">
        <v>223</v>
      </c>
      <c r="G138" s="24">
        <v>220</v>
      </c>
      <c r="H138" s="24">
        <v>218</v>
      </c>
      <c r="I138" s="24">
        <v>217</v>
      </c>
      <c r="J138" s="24">
        <v>216</v>
      </c>
      <c r="K138" s="24">
        <v>219</v>
      </c>
      <c r="L138" s="24">
        <v>217</v>
      </c>
      <c r="M138" s="24">
        <f>'[12]14th Circuit Summary 11.18'!$H$16</f>
        <v>211</v>
      </c>
      <c r="N138" s="24">
        <f t="shared" ref="N138:N147" si="37">M138-B138</f>
        <v>-9</v>
      </c>
      <c r="O138" s="16">
        <f t="shared" ref="O138:O147" si="38">+N138/$B138</f>
        <v>-4.0909090909090909E-2</v>
      </c>
      <c r="P138" s="33"/>
      <c r="Q138" s="31" t="s">
        <v>26</v>
      </c>
      <c r="R138" s="31" t="s">
        <v>39</v>
      </c>
    </row>
    <row r="139" spans="1:18" ht="15" customHeight="1" x14ac:dyDescent="0.25">
      <c r="A139" s="2" t="s">
        <v>1</v>
      </c>
      <c r="B139" s="24">
        <v>83</v>
      </c>
      <c r="C139" s="24">
        <v>78</v>
      </c>
      <c r="D139" s="24">
        <v>68</v>
      </c>
      <c r="E139" s="24">
        <v>73</v>
      </c>
      <c r="F139" s="24">
        <v>67</v>
      </c>
      <c r="G139" s="24">
        <v>66</v>
      </c>
      <c r="H139" s="24">
        <v>72</v>
      </c>
      <c r="I139" s="24">
        <v>74</v>
      </c>
      <c r="J139" s="24">
        <v>71</v>
      </c>
      <c r="K139" s="24">
        <v>39</v>
      </c>
      <c r="L139" s="24">
        <v>41</v>
      </c>
      <c r="M139" s="24">
        <f>'[12]14th Circuit Summary 11.18'!$G$17</f>
        <v>47</v>
      </c>
      <c r="N139" s="24">
        <f t="shared" si="37"/>
        <v>-36</v>
      </c>
      <c r="O139" s="16">
        <f t="shared" si="38"/>
        <v>-0.43373493975903615</v>
      </c>
      <c r="P139" s="33"/>
      <c r="Q139" s="33">
        <f>1-M139/M140</f>
        <v>0.81782945736434109</v>
      </c>
      <c r="R139" s="52">
        <v>304</v>
      </c>
    </row>
    <row r="140" spans="1:18" ht="15" customHeight="1" x14ac:dyDescent="0.25">
      <c r="A140" s="2" t="s">
        <v>34</v>
      </c>
      <c r="B140" s="29">
        <v>303</v>
      </c>
      <c r="C140" s="29">
        <v>299</v>
      </c>
      <c r="D140" s="29">
        <v>291</v>
      </c>
      <c r="E140" s="29">
        <v>291</v>
      </c>
      <c r="F140" s="29">
        <v>290</v>
      </c>
      <c r="G140" s="29">
        <v>286</v>
      </c>
      <c r="H140" s="29">
        <v>290</v>
      </c>
      <c r="I140" s="29">
        <v>291</v>
      </c>
      <c r="J140" s="29">
        <v>287</v>
      </c>
      <c r="K140" s="29">
        <v>258</v>
      </c>
      <c r="L140" s="29">
        <v>258</v>
      </c>
      <c r="M140" s="29">
        <f t="shared" ref="M140" si="39">SUM(M138:M139)</f>
        <v>258</v>
      </c>
      <c r="N140" s="24">
        <f t="shared" si="37"/>
        <v>-45</v>
      </c>
      <c r="O140" s="16">
        <f t="shared" si="38"/>
        <v>-0.14851485148514851</v>
      </c>
      <c r="P140" s="33"/>
      <c r="Q140" s="34"/>
      <c r="R140" s="35"/>
    </row>
    <row r="141" spans="1:18" ht="15" customHeight="1" x14ac:dyDescent="0.25">
      <c r="A141" s="2" t="s">
        <v>66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96</v>
      </c>
      <c r="K141" s="29">
        <v>130</v>
      </c>
      <c r="L141" s="29">
        <v>130</v>
      </c>
      <c r="M141" s="29">
        <f>'[12]14th Circuit Summary 11.18'!$H$19+'[2]GAL Alumni by County'!$G$23</f>
        <v>130</v>
      </c>
      <c r="N141" s="24">
        <f t="shared" si="37"/>
        <v>130</v>
      </c>
      <c r="O141" s="16" t="str">
        <f>IF(B141=0,"0.0%",N141/B141)</f>
        <v>0.0%</v>
      </c>
      <c r="P141" s="33"/>
      <c r="Q141" s="34"/>
      <c r="R141" s="35"/>
    </row>
    <row r="142" spans="1:18" ht="15" customHeight="1" x14ac:dyDescent="0.25">
      <c r="A142" s="2" t="s">
        <v>68</v>
      </c>
      <c r="B142" s="29">
        <v>8</v>
      </c>
      <c r="C142" s="29">
        <v>11</v>
      </c>
      <c r="D142" s="29">
        <v>8</v>
      </c>
      <c r="E142" s="29">
        <v>8</v>
      </c>
      <c r="F142" s="29">
        <v>4</v>
      </c>
      <c r="G142" s="29">
        <v>7</v>
      </c>
      <c r="H142" s="29">
        <v>8</v>
      </c>
      <c r="I142" s="29">
        <v>13</v>
      </c>
      <c r="J142" s="29">
        <v>19</v>
      </c>
      <c r="K142" s="29">
        <v>2</v>
      </c>
      <c r="L142" s="29">
        <v>2</v>
      </c>
      <c r="M142" s="29">
        <f>'[3]12+ Months Inactive by County'!$G$23</f>
        <v>3</v>
      </c>
      <c r="N142" s="24">
        <f t="shared" si="37"/>
        <v>-5</v>
      </c>
      <c r="O142" s="16">
        <f t="shared" si="38"/>
        <v>-0.625</v>
      </c>
      <c r="P142" s="33"/>
      <c r="Q142" s="34"/>
      <c r="R142" s="35"/>
    </row>
    <row r="143" spans="1:18" ht="15" customHeight="1" x14ac:dyDescent="0.25">
      <c r="A143" s="2" t="s">
        <v>27</v>
      </c>
      <c r="B143" s="24">
        <v>17</v>
      </c>
      <c r="C143" s="24">
        <v>17</v>
      </c>
      <c r="D143" s="24">
        <v>17</v>
      </c>
      <c r="E143" s="24">
        <v>17</v>
      </c>
      <c r="F143" s="24">
        <v>17</v>
      </c>
      <c r="G143" s="24">
        <v>18</v>
      </c>
      <c r="H143" s="24">
        <v>18</v>
      </c>
      <c r="I143" s="24">
        <v>18</v>
      </c>
      <c r="J143" s="24">
        <v>18</v>
      </c>
      <c r="K143" s="24">
        <v>18</v>
      </c>
      <c r="L143" s="24">
        <v>18</v>
      </c>
      <c r="M143" s="24">
        <f>'[12]14th Circuit Summary 11.18'!$H$18</f>
        <v>18</v>
      </c>
      <c r="N143" s="24">
        <f t="shared" si="37"/>
        <v>1</v>
      </c>
      <c r="O143" s="16">
        <f t="shared" si="38"/>
        <v>5.8823529411764705E-2</v>
      </c>
      <c r="P143" s="33"/>
    </row>
    <row r="144" spans="1:18" ht="15" customHeight="1" x14ac:dyDescent="0.25">
      <c r="A144" s="2" t="s">
        <v>29</v>
      </c>
      <c r="B144" s="24">
        <v>320</v>
      </c>
      <c r="C144" s="24">
        <v>316</v>
      </c>
      <c r="D144" s="24">
        <v>308</v>
      </c>
      <c r="E144" s="24">
        <v>308</v>
      </c>
      <c r="F144" s="24">
        <v>307</v>
      </c>
      <c r="G144" s="24">
        <v>304</v>
      </c>
      <c r="H144" s="24">
        <v>308</v>
      </c>
      <c r="I144" s="24">
        <v>309</v>
      </c>
      <c r="J144" s="24">
        <v>401</v>
      </c>
      <c r="K144" s="24">
        <v>406</v>
      </c>
      <c r="L144" s="24">
        <v>406</v>
      </c>
      <c r="M144" s="24">
        <f>M138+M139+M141+M143</f>
        <v>406</v>
      </c>
      <c r="N144" s="24">
        <f t="shared" si="37"/>
        <v>86</v>
      </c>
      <c r="O144" s="16">
        <f t="shared" si="38"/>
        <v>0.26874999999999999</v>
      </c>
      <c r="P144" s="33"/>
    </row>
    <row r="145" spans="1:18" ht="15" customHeight="1" x14ac:dyDescent="0.25">
      <c r="A145" s="2" t="s">
        <v>47</v>
      </c>
      <c r="B145" s="24">
        <v>136</v>
      </c>
      <c r="C145" s="24">
        <v>143</v>
      </c>
      <c r="D145" s="24">
        <v>151</v>
      </c>
      <c r="E145" s="24">
        <v>157</v>
      </c>
      <c r="F145" s="24">
        <v>147</v>
      </c>
      <c r="G145" s="24">
        <v>151</v>
      </c>
      <c r="H145" s="24">
        <v>146</v>
      </c>
      <c r="I145" s="24">
        <v>147</v>
      </c>
      <c r="J145" s="24">
        <v>133</v>
      </c>
      <c r="K145" s="24">
        <v>135</v>
      </c>
      <c r="L145" s="24">
        <v>142</v>
      </c>
      <c r="M145" s="24">
        <f>'[12]14th Circuit Summary 11.18'!$B$9</f>
        <v>157</v>
      </c>
      <c r="N145" s="24">
        <f t="shared" si="37"/>
        <v>21</v>
      </c>
      <c r="O145" s="16">
        <f t="shared" si="38"/>
        <v>0.15441176470588236</v>
      </c>
      <c r="P145" s="33"/>
      <c r="Q145" s="34" t="s">
        <v>40</v>
      </c>
      <c r="R145" s="34" t="s">
        <v>43</v>
      </c>
    </row>
    <row r="146" spans="1:18" ht="15" customHeight="1" x14ac:dyDescent="0.25">
      <c r="A146" s="2" t="s">
        <v>30</v>
      </c>
      <c r="B146" s="24">
        <v>563</v>
      </c>
      <c r="C146" s="24">
        <v>567</v>
      </c>
      <c r="D146" s="24">
        <v>567</v>
      </c>
      <c r="E146" s="24">
        <v>576</v>
      </c>
      <c r="F146" s="24">
        <v>584</v>
      </c>
      <c r="G146" s="24">
        <v>578</v>
      </c>
      <c r="H146" s="24">
        <v>573</v>
      </c>
      <c r="I146" s="24">
        <v>571</v>
      </c>
      <c r="J146" s="24">
        <v>577</v>
      </c>
      <c r="K146" s="24">
        <v>576</v>
      </c>
      <c r="L146" s="24">
        <v>566</v>
      </c>
      <c r="M146" s="24">
        <f>'[12]14th Circuit Summary 11.18'!$B$16</f>
        <v>557</v>
      </c>
      <c r="N146" s="24">
        <f t="shared" si="37"/>
        <v>-6</v>
      </c>
      <c r="O146" s="16">
        <f t="shared" si="38"/>
        <v>-1.0657193605683837E-2</v>
      </c>
      <c r="P146" s="33"/>
      <c r="Q146" s="36" t="s">
        <v>41</v>
      </c>
      <c r="R146" s="37" t="s">
        <v>39</v>
      </c>
    </row>
    <row r="147" spans="1:18" ht="15" customHeight="1" x14ac:dyDescent="0.25">
      <c r="A147" s="2" t="s">
        <v>31</v>
      </c>
      <c r="B147" s="24">
        <v>699</v>
      </c>
      <c r="C147" s="24">
        <v>710</v>
      </c>
      <c r="D147" s="24">
        <v>718</v>
      </c>
      <c r="E147" s="24">
        <v>733</v>
      </c>
      <c r="F147" s="24">
        <v>731</v>
      </c>
      <c r="G147" s="24">
        <v>729</v>
      </c>
      <c r="H147" s="24">
        <v>719</v>
      </c>
      <c r="I147" s="24">
        <v>718</v>
      </c>
      <c r="J147" s="24">
        <v>710</v>
      </c>
      <c r="K147" s="24">
        <v>711</v>
      </c>
      <c r="L147" s="24">
        <v>708</v>
      </c>
      <c r="M147" s="24">
        <f t="shared" ref="M147" si="40">SUM(M145:M146)</f>
        <v>714</v>
      </c>
      <c r="N147" s="24">
        <f t="shared" si="37"/>
        <v>15</v>
      </c>
      <c r="O147" s="16">
        <f t="shared" si="38"/>
        <v>2.1459227467811159E-2</v>
      </c>
      <c r="P147" s="33"/>
      <c r="Q147" s="32">
        <f>SUM(B152:M152)/12</f>
        <v>2.8333333333333335</v>
      </c>
      <c r="R147" s="33">
        <f>M140/R139</f>
        <v>0.84868421052631582</v>
      </c>
    </row>
    <row r="148" spans="1:18" ht="15" customHeight="1" x14ac:dyDescent="0.25">
      <c r="A148" s="70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2"/>
      <c r="M148" s="72"/>
      <c r="N148" s="72"/>
      <c r="O148" s="72"/>
      <c r="R148" s="21"/>
    </row>
    <row r="149" spans="1:18" ht="15" customHeight="1" x14ac:dyDescent="0.25">
      <c r="A149" s="2" t="s">
        <v>53</v>
      </c>
      <c r="B149" s="24">
        <v>1109</v>
      </c>
      <c r="C149" s="24">
        <v>1139</v>
      </c>
      <c r="D149" s="24">
        <v>1155</v>
      </c>
      <c r="E149" s="24">
        <v>1171</v>
      </c>
      <c r="F149" s="24">
        <v>1141</v>
      </c>
      <c r="G149" s="24">
        <v>1128</v>
      </c>
      <c r="H149" s="24">
        <v>1120</v>
      </c>
      <c r="I149" s="24">
        <v>1119</v>
      </c>
      <c r="J149" s="24">
        <v>1110</v>
      </c>
      <c r="K149" s="24">
        <v>1088</v>
      </c>
      <c r="L149" s="24">
        <v>754</v>
      </c>
      <c r="M149" s="24">
        <f>'[4]Rolling 12 Mos Total Children'!$M$17</f>
        <v>1072</v>
      </c>
      <c r="N149" s="24">
        <f>M149-B149</f>
        <v>-37</v>
      </c>
      <c r="O149" s="16">
        <f>+N149/$B149</f>
        <v>-3.3363390441839495E-2</v>
      </c>
      <c r="R149" s="21"/>
    </row>
    <row r="150" spans="1:18" ht="15" customHeight="1" x14ac:dyDescent="0.25">
      <c r="A150" s="2" t="s">
        <v>54</v>
      </c>
      <c r="B150" s="24">
        <v>357</v>
      </c>
      <c r="C150" s="24">
        <v>356</v>
      </c>
      <c r="D150" s="24">
        <v>355</v>
      </c>
      <c r="E150" s="24">
        <v>359</v>
      </c>
      <c r="F150" s="24">
        <v>360</v>
      </c>
      <c r="G150" s="24">
        <v>359</v>
      </c>
      <c r="H150" s="24">
        <v>363</v>
      </c>
      <c r="I150" s="24">
        <v>366</v>
      </c>
      <c r="J150" s="24">
        <v>365</v>
      </c>
      <c r="K150" s="24">
        <v>366</v>
      </c>
      <c r="L150" s="24">
        <v>358</v>
      </c>
      <c r="M150" s="24">
        <f>'[4]Rolling 12 Mos Total Volunteers'!$M$17</f>
        <v>352</v>
      </c>
      <c r="N150" s="52">
        <f>M150-B150</f>
        <v>-5</v>
      </c>
      <c r="O150" s="16">
        <f>+N150/$B150</f>
        <v>-1.4005602240896359E-2</v>
      </c>
      <c r="R150" s="21"/>
    </row>
    <row r="151" spans="1:18" ht="15" customHeight="1" x14ac:dyDescent="0.25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33"/>
      <c r="Q151" s="25"/>
      <c r="R151" s="20" t="s">
        <v>70</v>
      </c>
    </row>
    <row r="152" spans="1:18" ht="15" customHeight="1" x14ac:dyDescent="0.25">
      <c r="A152" s="2" t="s">
        <v>3</v>
      </c>
      <c r="B152" s="24">
        <v>2</v>
      </c>
      <c r="C152" s="24">
        <v>2</v>
      </c>
      <c r="D152" s="24">
        <v>1</v>
      </c>
      <c r="E152" s="24">
        <v>7</v>
      </c>
      <c r="F152" s="24">
        <v>2</v>
      </c>
      <c r="G152" s="24">
        <v>3</v>
      </c>
      <c r="H152" s="24">
        <v>7</v>
      </c>
      <c r="I152" s="24">
        <v>5</v>
      </c>
      <c r="J152" s="24">
        <v>1</v>
      </c>
      <c r="K152" s="24">
        <v>4</v>
      </c>
      <c r="L152" s="24">
        <v>0</v>
      </c>
      <c r="M152" s="24">
        <f>'[12]14th Circuit Summary 11.18'!$H$20</f>
        <v>0</v>
      </c>
      <c r="N152" s="24"/>
      <c r="O152" s="13"/>
      <c r="P152" s="52"/>
      <c r="Q152" s="34" t="s">
        <v>40</v>
      </c>
      <c r="R152" s="20" t="s">
        <v>37</v>
      </c>
    </row>
    <row r="153" spans="1:18" ht="15" customHeight="1" x14ac:dyDescent="0.25">
      <c r="A153" s="2" t="s">
        <v>2</v>
      </c>
      <c r="B153" s="24">
        <v>7</v>
      </c>
      <c r="C153" s="24">
        <v>8</v>
      </c>
      <c r="D153" s="24">
        <v>7</v>
      </c>
      <c r="E153" s="24">
        <v>4</v>
      </c>
      <c r="F153" s="24">
        <v>6</v>
      </c>
      <c r="G153" s="24">
        <v>3</v>
      </c>
      <c r="H153" s="24">
        <v>4</v>
      </c>
      <c r="I153" s="24">
        <v>2</v>
      </c>
      <c r="J153" s="24">
        <v>0</v>
      </c>
      <c r="K153" s="24">
        <v>0</v>
      </c>
      <c r="L153" s="24">
        <v>0</v>
      </c>
      <c r="M153" s="24">
        <f>'[12]14th Circuit Summary 11.18'!$H$21</f>
        <v>1</v>
      </c>
      <c r="N153" s="24"/>
      <c r="O153" s="14"/>
      <c r="P153" s="34"/>
      <c r="Q153" s="36" t="s">
        <v>42</v>
      </c>
      <c r="R153" s="38" t="s">
        <v>44</v>
      </c>
    </row>
    <row r="154" spans="1:18" ht="15" customHeight="1" x14ac:dyDescent="0.25">
      <c r="A154" s="2" t="s">
        <v>32</v>
      </c>
      <c r="B154" s="26">
        <v>1.858085808580858</v>
      </c>
      <c r="C154" s="26">
        <v>1.8963210702341138</v>
      </c>
      <c r="D154" s="26">
        <v>1.9484536082474226</v>
      </c>
      <c r="E154" s="26">
        <v>1.9793814432989691</v>
      </c>
      <c r="F154" s="26">
        <v>2.0137931034482759</v>
      </c>
      <c r="G154" s="26">
        <v>2.0209790209790208</v>
      </c>
      <c r="H154" s="26">
        <v>1.9758620689655173</v>
      </c>
      <c r="I154" s="26">
        <v>1.9621993127147765</v>
      </c>
      <c r="J154" s="26">
        <v>2.010452961672474</v>
      </c>
      <c r="K154" s="26">
        <v>2.2325581395348837</v>
      </c>
      <c r="L154" s="26">
        <v>2.193798449612403</v>
      </c>
      <c r="M154" s="26">
        <f t="shared" ref="M154" si="41">+M146/M140</f>
        <v>2.1589147286821704</v>
      </c>
      <c r="N154" s="26"/>
      <c r="O154" s="16"/>
      <c r="P154" s="33"/>
      <c r="Q154" s="32">
        <f>SUM(B153:M153)/12</f>
        <v>3.5</v>
      </c>
      <c r="R154" s="54">
        <f>[5]Sheet1!$Q$16</f>
        <v>0.86046511627906974</v>
      </c>
    </row>
    <row r="155" spans="1:18" ht="15" customHeight="1" x14ac:dyDescent="0.25">
      <c r="A155" s="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5"/>
      <c r="M155" s="25"/>
      <c r="R155" s="16"/>
    </row>
    <row r="156" spans="1:18" s="67" customFormat="1" ht="45" x14ac:dyDescent="0.25">
      <c r="A156" s="84" t="s">
        <v>56</v>
      </c>
      <c r="B156" s="87" t="s">
        <v>57</v>
      </c>
      <c r="C156" s="87" t="s">
        <v>58</v>
      </c>
      <c r="D156" s="87" t="s">
        <v>59</v>
      </c>
      <c r="E156" s="87" t="s">
        <v>60</v>
      </c>
      <c r="F156" s="87" t="s">
        <v>61</v>
      </c>
      <c r="G156" s="87" t="s">
        <v>62</v>
      </c>
      <c r="H156" s="87" t="s">
        <v>63</v>
      </c>
      <c r="I156" s="87" t="s">
        <v>64</v>
      </c>
      <c r="J156" s="87" t="s">
        <v>65</v>
      </c>
      <c r="K156" s="87" t="s">
        <v>67</v>
      </c>
      <c r="L156" s="96" t="s">
        <v>71</v>
      </c>
      <c r="M156" s="96" t="s">
        <v>74</v>
      </c>
      <c r="N156" s="88" t="s">
        <v>51</v>
      </c>
      <c r="O156" s="89" t="s">
        <v>52</v>
      </c>
      <c r="P156" s="85"/>
      <c r="Q156" s="89" t="s">
        <v>36</v>
      </c>
      <c r="R156" s="86" t="s">
        <v>69</v>
      </c>
    </row>
    <row r="157" spans="1:18" ht="15" customHeight="1" x14ac:dyDescent="0.25">
      <c r="A157" s="51" t="s">
        <v>0</v>
      </c>
      <c r="B157" s="24">
        <v>2534</v>
      </c>
      <c r="C157" s="24">
        <v>2561</v>
      </c>
      <c r="D157" s="24">
        <v>2584</v>
      </c>
      <c r="E157" s="24">
        <v>2596</v>
      </c>
      <c r="F157" s="24">
        <v>2615</v>
      </c>
      <c r="G157" s="24">
        <v>2628</v>
      </c>
      <c r="H157" s="24">
        <v>2604</v>
      </c>
      <c r="I157" s="24">
        <v>2603</v>
      </c>
      <c r="J157" s="24">
        <v>2605</v>
      </c>
      <c r="K157" s="24">
        <v>2595</v>
      </c>
      <c r="L157" s="24">
        <v>2627</v>
      </c>
      <c r="M157" s="24">
        <f t="shared" ref="M157" si="42">M5+M24+M43+M62+M81+M100+M119+M138</f>
        <v>2618</v>
      </c>
      <c r="N157" s="24">
        <f t="shared" ref="N157:N166" si="43">M157-B157</f>
        <v>84</v>
      </c>
      <c r="O157" s="16">
        <f t="shared" ref="O157:O166" si="44">+N157/$B157</f>
        <v>3.3149171270718231E-2</v>
      </c>
      <c r="P157" s="33"/>
      <c r="Q157" s="39" t="s">
        <v>26</v>
      </c>
      <c r="R157" s="39" t="s">
        <v>39</v>
      </c>
    </row>
    <row r="158" spans="1:18" ht="15" customHeight="1" x14ac:dyDescent="0.25">
      <c r="A158" s="51" t="s">
        <v>1</v>
      </c>
      <c r="B158" s="24">
        <v>794</v>
      </c>
      <c r="C158" s="24">
        <v>811</v>
      </c>
      <c r="D158" s="24">
        <v>787</v>
      </c>
      <c r="E158" s="24">
        <v>772</v>
      </c>
      <c r="F158" s="24">
        <v>744</v>
      </c>
      <c r="G158" s="24">
        <v>730</v>
      </c>
      <c r="H158" s="24">
        <v>730</v>
      </c>
      <c r="I158" s="24">
        <v>682</v>
      </c>
      <c r="J158" s="24">
        <v>590</v>
      </c>
      <c r="K158" s="24">
        <v>631</v>
      </c>
      <c r="L158" s="24">
        <v>681</v>
      </c>
      <c r="M158" s="24">
        <f t="shared" ref="M158" si="45">M6+M25+M44+M63+M82+M101+M120+M139</f>
        <v>771</v>
      </c>
      <c r="N158" s="24">
        <f t="shared" si="43"/>
        <v>-23</v>
      </c>
      <c r="O158" s="16">
        <f t="shared" si="44"/>
        <v>-2.8967254408060455E-2</v>
      </c>
      <c r="P158" s="33"/>
      <c r="Q158" s="33">
        <f>1-M158/M159</f>
        <v>0.77249926231926824</v>
      </c>
      <c r="R158" s="24">
        <f>R6+R25+R44+R63+R82+R101+R120+R139</f>
        <v>3543</v>
      </c>
    </row>
    <row r="159" spans="1:18" ht="15" customHeight="1" x14ac:dyDescent="0.25">
      <c r="A159" s="51" t="s">
        <v>34</v>
      </c>
      <c r="B159" s="29">
        <v>3328</v>
      </c>
      <c r="C159" s="29">
        <v>3372</v>
      </c>
      <c r="D159" s="29">
        <v>3371</v>
      </c>
      <c r="E159" s="29">
        <v>3368</v>
      </c>
      <c r="F159" s="29">
        <v>3359</v>
      </c>
      <c r="G159" s="29">
        <v>3358</v>
      </c>
      <c r="H159" s="29">
        <v>3334</v>
      </c>
      <c r="I159" s="29">
        <v>3285</v>
      </c>
      <c r="J159" s="29">
        <v>3195</v>
      </c>
      <c r="K159" s="29">
        <v>3226</v>
      </c>
      <c r="L159" s="29">
        <v>3308</v>
      </c>
      <c r="M159" s="29">
        <f t="shared" ref="M159" si="46">SUM(M157:M158)</f>
        <v>3389</v>
      </c>
      <c r="N159" s="24">
        <f t="shared" si="43"/>
        <v>61</v>
      </c>
      <c r="O159" s="16">
        <f t="shared" si="44"/>
        <v>1.8329326923076924E-2</v>
      </c>
      <c r="P159" s="33"/>
      <c r="Q159" s="34"/>
      <c r="R159" s="90"/>
    </row>
    <row r="160" spans="1:18" ht="15" customHeight="1" x14ac:dyDescent="0.25">
      <c r="A160" s="51" t="s">
        <v>66</v>
      </c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43</v>
      </c>
      <c r="J160" s="29">
        <v>2405</v>
      </c>
      <c r="K160" s="29">
        <v>2435</v>
      </c>
      <c r="L160" s="29">
        <v>2437</v>
      </c>
      <c r="M160" s="29">
        <f t="shared" ref="M160:M161" si="47">M8+M27+M46+M65+M84+M103+M122+M141</f>
        <v>2435</v>
      </c>
      <c r="N160" s="24">
        <f t="shared" si="43"/>
        <v>2435</v>
      </c>
      <c r="O160" s="16" t="str">
        <f>IF(B160=0,"0.0%",N160/B160)</f>
        <v>0.0%</v>
      </c>
      <c r="P160" s="33"/>
      <c r="Q160" s="34"/>
      <c r="R160" s="35"/>
    </row>
    <row r="161" spans="1:18" ht="15" customHeight="1" x14ac:dyDescent="0.25">
      <c r="A161" s="51" t="s">
        <v>68</v>
      </c>
      <c r="B161" s="29">
        <v>292</v>
      </c>
      <c r="C161" s="29">
        <v>287</v>
      </c>
      <c r="D161" s="29">
        <v>279</v>
      </c>
      <c r="E161" s="29">
        <v>286</v>
      </c>
      <c r="F161" s="29">
        <v>282</v>
      </c>
      <c r="G161" s="29">
        <v>257</v>
      </c>
      <c r="H161" s="29">
        <v>202</v>
      </c>
      <c r="I161" s="29">
        <v>214</v>
      </c>
      <c r="J161" s="29">
        <v>207</v>
      </c>
      <c r="K161" s="29">
        <v>68</v>
      </c>
      <c r="L161" s="29">
        <v>79</v>
      </c>
      <c r="M161" s="29">
        <f t="shared" si="47"/>
        <v>93</v>
      </c>
      <c r="N161" s="24">
        <f t="shared" si="43"/>
        <v>-199</v>
      </c>
      <c r="O161" s="16">
        <f t="shared" si="44"/>
        <v>-0.68150684931506844</v>
      </c>
      <c r="P161" s="33"/>
      <c r="Q161" s="34"/>
      <c r="R161" s="90"/>
    </row>
    <row r="162" spans="1:18" ht="15" customHeight="1" x14ac:dyDescent="0.25">
      <c r="A162" s="51" t="s">
        <v>27</v>
      </c>
      <c r="B162" s="24">
        <v>231</v>
      </c>
      <c r="C162" s="24">
        <v>227</v>
      </c>
      <c r="D162" s="24">
        <v>223</v>
      </c>
      <c r="E162" s="24">
        <v>222</v>
      </c>
      <c r="F162" s="24">
        <v>221</v>
      </c>
      <c r="G162" s="24">
        <v>225</v>
      </c>
      <c r="H162" s="24">
        <v>223</v>
      </c>
      <c r="I162" s="24">
        <v>221</v>
      </c>
      <c r="J162" s="24">
        <v>135</v>
      </c>
      <c r="K162" s="24">
        <v>135</v>
      </c>
      <c r="L162" s="24">
        <v>140</v>
      </c>
      <c r="M162" s="24">
        <f t="shared" ref="M162:M163" si="48">M10+M29+M48+M67+M86+M105+M124+M143</f>
        <v>141</v>
      </c>
      <c r="N162" s="24">
        <f t="shared" si="43"/>
        <v>-90</v>
      </c>
      <c r="O162" s="16">
        <f t="shared" si="44"/>
        <v>-0.38961038961038963</v>
      </c>
      <c r="P162" s="33"/>
      <c r="Q162" s="13"/>
      <c r="R162" s="91"/>
    </row>
    <row r="163" spans="1:18" ht="15" customHeight="1" x14ac:dyDescent="0.25">
      <c r="A163" s="51" t="s">
        <v>29</v>
      </c>
      <c r="B163" s="24">
        <v>3559</v>
      </c>
      <c r="C163" s="24">
        <v>3599</v>
      </c>
      <c r="D163" s="24">
        <v>3594</v>
      </c>
      <c r="E163" s="24">
        <v>3590</v>
      </c>
      <c r="F163" s="24">
        <v>3580</v>
      </c>
      <c r="G163" s="24">
        <v>3583</v>
      </c>
      <c r="H163" s="24">
        <v>3557</v>
      </c>
      <c r="I163" s="24">
        <v>3549</v>
      </c>
      <c r="J163" s="24">
        <v>5735</v>
      </c>
      <c r="K163" s="24">
        <v>5797</v>
      </c>
      <c r="L163" s="24">
        <v>5885</v>
      </c>
      <c r="M163" s="24">
        <f t="shared" si="48"/>
        <v>5965</v>
      </c>
      <c r="N163" s="24">
        <f t="shared" si="43"/>
        <v>2406</v>
      </c>
      <c r="O163" s="16">
        <f t="shared" si="44"/>
        <v>0.67603259342511945</v>
      </c>
      <c r="P163" s="33"/>
      <c r="Q163" s="13"/>
      <c r="R163" s="91"/>
    </row>
    <row r="164" spans="1:18" ht="15" customHeight="1" x14ac:dyDescent="0.25">
      <c r="A164" s="51" t="s">
        <v>47</v>
      </c>
      <c r="B164" s="24">
        <v>1672</v>
      </c>
      <c r="C164" s="24">
        <v>1618</v>
      </c>
      <c r="D164" s="24">
        <v>1577</v>
      </c>
      <c r="E164" s="24">
        <v>1635</v>
      </c>
      <c r="F164" s="24">
        <v>1638</v>
      </c>
      <c r="G164" s="24">
        <v>1640</v>
      </c>
      <c r="H164" s="24">
        <v>1702</v>
      </c>
      <c r="I164" s="24">
        <v>1752</v>
      </c>
      <c r="J164" s="24">
        <v>1733</v>
      </c>
      <c r="K164" s="24">
        <v>1716</v>
      </c>
      <c r="L164" s="24">
        <v>1736</v>
      </c>
      <c r="M164" s="24">
        <f t="shared" ref="M164" si="49">M12+M31+M50+M69+M88+M107+M126+M145</f>
        <v>1702</v>
      </c>
      <c r="N164" s="24">
        <f t="shared" si="43"/>
        <v>30</v>
      </c>
      <c r="O164" s="16">
        <f t="shared" si="44"/>
        <v>1.7942583732057416E-2</v>
      </c>
      <c r="P164" s="33"/>
      <c r="Q164" s="40" t="s">
        <v>40</v>
      </c>
      <c r="R164" s="40" t="s">
        <v>43</v>
      </c>
    </row>
    <row r="165" spans="1:18" ht="15" customHeight="1" x14ac:dyDescent="0.25">
      <c r="A165" s="51" t="s">
        <v>30</v>
      </c>
      <c r="B165" s="24">
        <v>5865</v>
      </c>
      <c r="C165" s="24">
        <v>5851</v>
      </c>
      <c r="D165" s="24">
        <v>5911</v>
      </c>
      <c r="E165" s="24">
        <v>5941</v>
      </c>
      <c r="F165" s="24">
        <v>5938</v>
      </c>
      <c r="G165" s="24">
        <v>5952</v>
      </c>
      <c r="H165" s="24">
        <v>5967</v>
      </c>
      <c r="I165" s="24">
        <v>6013</v>
      </c>
      <c r="J165" s="24">
        <v>6107</v>
      </c>
      <c r="K165" s="24">
        <v>6098</v>
      </c>
      <c r="L165" s="24">
        <v>6069</v>
      </c>
      <c r="M165" s="24">
        <f t="shared" ref="M165" si="50">M13+M32+M51+M70+M89+M108+M127+M146</f>
        <v>6042</v>
      </c>
      <c r="N165" s="24">
        <f t="shared" si="43"/>
        <v>177</v>
      </c>
      <c r="O165" s="16">
        <f t="shared" si="44"/>
        <v>3.0179028132992329E-2</v>
      </c>
      <c r="P165" s="33"/>
      <c r="Q165" s="41" t="s">
        <v>41</v>
      </c>
      <c r="R165" s="42" t="s">
        <v>39</v>
      </c>
    </row>
    <row r="166" spans="1:18" ht="15" customHeight="1" x14ac:dyDescent="0.25">
      <c r="A166" s="51" t="s">
        <v>31</v>
      </c>
      <c r="B166" s="24">
        <v>7537</v>
      </c>
      <c r="C166" s="24">
        <v>7469</v>
      </c>
      <c r="D166" s="24">
        <v>7488</v>
      </c>
      <c r="E166" s="24">
        <v>7576</v>
      </c>
      <c r="F166" s="24">
        <v>7576</v>
      </c>
      <c r="G166" s="24">
        <v>7592</v>
      </c>
      <c r="H166" s="24">
        <v>7669</v>
      </c>
      <c r="I166" s="24">
        <v>7765</v>
      </c>
      <c r="J166" s="24">
        <v>7840</v>
      </c>
      <c r="K166" s="24">
        <v>7814</v>
      </c>
      <c r="L166" s="24">
        <v>7805</v>
      </c>
      <c r="M166" s="24">
        <f t="shared" ref="M166" si="51">SUM(M164+M165)</f>
        <v>7744</v>
      </c>
      <c r="N166" s="24">
        <f t="shared" si="43"/>
        <v>207</v>
      </c>
      <c r="O166" s="16">
        <f t="shared" si="44"/>
        <v>2.7464508425102827E-2</v>
      </c>
      <c r="P166" s="33"/>
      <c r="Q166" s="32">
        <f>SUM(B171:M171)/12</f>
        <v>77.916666666666671</v>
      </c>
      <c r="R166" s="33">
        <f>M159/R158</f>
        <v>0.95653401072537403</v>
      </c>
    </row>
    <row r="167" spans="1:18" ht="15" customHeight="1" x14ac:dyDescent="0.25">
      <c r="A167" s="70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2"/>
      <c r="M167" s="72"/>
      <c r="N167" s="72"/>
      <c r="O167" s="72"/>
      <c r="Q167" s="13"/>
      <c r="R167" s="16"/>
    </row>
    <row r="168" spans="1:18" ht="15" customHeight="1" x14ac:dyDescent="0.25">
      <c r="A168" s="51" t="s">
        <v>53</v>
      </c>
      <c r="B168" s="24">
        <v>13060</v>
      </c>
      <c r="C168" s="24">
        <v>13161</v>
      </c>
      <c r="D168" s="24">
        <v>13227</v>
      </c>
      <c r="E168" s="24">
        <v>13204</v>
      </c>
      <c r="F168" s="24">
        <v>13143</v>
      </c>
      <c r="G168" s="24">
        <v>13051</v>
      </c>
      <c r="H168" s="24">
        <v>12944</v>
      </c>
      <c r="I168" s="24">
        <v>13039</v>
      </c>
      <c r="J168" s="24">
        <v>13147</v>
      </c>
      <c r="K168" s="24">
        <v>13157</v>
      </c>
      <c r="L168" s="24">
        <v>12886</v>
      </c>
      <c r="M168" s="24">
        <f t="shared" ref="M168" si="52">M16+M35+M54+M73+M92+M111+M130+M149</f>
        <v>13149</v>
      </c>
      <c r="N168" s="24">
        <f>M168-B168</f>
        <v>89</v>
      </c>
      <c r="O168" s="16">
        <f>+N168/$B168</f>
        <v>6.8147013782542112E-3</v>
      </c>
      <c r="Q168" s="13"/>
      <c r="R168" s="16"/>
    </row>
    <row r="169" spans="1:18" ht="15" customHeight="1" x14ac:dyDescent="0.25">
      <c r="A169" s="51" t="s">
        <v>54</v>
      </c>
      <c r="B169" s="24">
        <v>4442</v>
      </c>
      <c r="C169" s="24">
        <v>4467</v>
      </c>
      <c r="D169" s="24">
        <v>4489</v>
      </c>
      <c r="E169" s="24">
        <v>4455</v>
      </c>
      <c r="F169" s="24">
        <v>4480</v>
      </c>
      <c r="G169" s="24">
        <v>4488</v>
      </c>
      <c r="H169" s="24">
        <v>4497</v>
      </c>
      <c r="I169" s="24">
        <v>4547</v>
      </c>
      <c r="J169" s="24">
        <v>4562</v>
      </c>
      <c r="K169" s="24">
        <v>4524</v>
      </c>
      <c r="L169" s="24">
        <v>4477</v>
      </c>
      <c r="M169" s="24">
        <f t="shared" ref="M169" si="53">M17+M36+M55+M74+M93+M112+M131+M150</f>
        <v>4470</v>
      </c>
      <c r="N169" s="52">
        <f>M169-B169</f>
        <v>28</v>
      </c>
      <c r="O169" s="16">
        <f>+N169/$B169</f>
        <v>6.3034669067987392E-3</v>
      </c>
      <c r="Q169" s="13"/>
      <c r="R169" s="16"/>
    </row>
    <row r="170" spans="1:18" ht="15" customHeight="1" x14ac:dyDescent="0.25">
      <c r="A170" s="58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7"/>
      <c r="P170" s="33"/>
      <c r="Q170" s="52"/>
      <c r="R170" s="43" t="s">
        <v>38</v>
      </c>
    </row>
    <row r="171" spans="1:18" ht="15" customHeight="1" x14ac:dyDescent="0.25">
      <c r="A171" s="51" t="s">
        <v>3</v>
      </c>
      <c r="B171" s="24">
        <v>34</v>
      </c>
      <c r="C171" s="24">
        <v>99</v>
      </c>
      <c r="D171" s="24">
        <v>95</v>
      </c>
      <c r="E171" s="24">
        <v>77</v>
      </c>
      <c r="F171" s="24">
        <v>80</v>
      </c>
      <c r="G171" s="24">
        <v>72</v>
      </c>
      <c r="H171" s="24">
        <v>88</v>
      </c>
      <c r="I171" s="24">
        <v>87</v>
      </c>
      <c r="J171" s="24">
        <v>70</v>
      </c>
      <c r="K171" s="24">
        <v>79</v>
      </c>
      <c r="L171" s="24">
        <v>77</v>
      </c>
      <c r="M171" s="24">
        <f t="shared" ref="M171" si="54">M19+M38+M57+M76+M95+M114+M133+M152</f>
        <v>77</v>
      </c>
      <c r="N171" s="24"/>
      <c r="O171" s="6"/>
      <c r="P171" s="24"/>
      <c r="Q171" s="40" t="s">
        <v>40</v>
      </c>
      <c r="R171" s="43" t="s">
        <v>37</v>
      </c>
    </row>
    <row r="172" spans="1:18" ht="15" customHeight="1" x14ac:dyDescent="0.25">
      <c r="A172" s="51" t="s">
        <v>2</v>
      </c>
      <c r="B172" s="24">
        <v>55</v>
      </c>
      <c r="C172" s="24">
        <v>81</v>
      </c>
      <c r="D172" s="24">
        <v>66</v>
      </c>
      <c r="E172" s="24">
        <v>77</v>
      </c>
      <c r="F172" s="24">
        <v>70</v>
      </c>
      <c r="G172" s="24">
        <v>104</v>
      </c>
      <c r="H172" s="24">
        <v>90</v>
      </c>
      <c r="I172" s="24">
        <v>41</v>
      </c>
      <c r="J172" s="24">
        <v>5</v>
      </c>
      <c r="K172" s="24">
        <v>2</v>
      </c>
      <c r="L172" s="24">
        <v>2</v>
      </c>
      <c r="M172" s="24">
        <f t="shared" ref="M172" si="55">M20+M39+M58+M77+M96+M115+M134+M153</f>
        <v>3</v>
      </c>
      <c r="N172" s="24"/>
      <c r="O172" s="11"/>
      <c r="P172" s="40"/>
      <c r="Q172" s="41" t="s">
        <v>42</v>
      </c>
      <c r="R172" s="44" t="s">
        <v>44</v>
      </c>
    </row>
    <row r="173" spans="1:18" ht="15" customHeight="1" x14ac:dyDescent="0.25">
      <c r="A173" s="51" t="s">
        <v>32</v>
      </c>
      <c r="B173" s="26">
        <v>1.7623197115384615</v>
      </c>
      <c r="C173" s="26">
        <v>1.7351720047449586</v>
      </c>
      <c r="D173" s="26">
        <v>1.7534856125778702</v>
      </c>
      <c r="E173" s="26">
        <v>1.7639548693586697</v>
      </c>
      <c r="F173" s="26">
        <v>1.7677880321524264</v>
      </c>
      <c r="G173" s="26">
        <v>1.772483621203097</v>
      </c>
      <c r="H173" s="26">
        <v>1.789742051589682</v>
      </c>
      <c r="I173" s="26">
        <v>1.830441400304414</v>
      </c>
      <c r="J173" s="26">
        <v>1.9114241001564944</v>
      </c>
      <c r="K173" s="26">
        <v>1.8902665840049597</v>
      </c>
      <c r="L173" s="26">
        <v>1.8346432889963724</v>
      </c>
      <c r="M173" s="26">
        <f>+M165/M159</f>
        <v>1.7828267925641783</v>
      </c>
      <c r="N173" s="26"/>
      <c r="O173" s="16"/>
      <c r="P173" s="33"/>
      <c r="Q173" s="32">
        <f>SUM(B172:M172)/12</f>
        <v>49.666666666666664</v>
      </c>
      <c r="R173" s="54">
        <f>[5]Sheet1!$Q$30</f>
        <v>0.88564947795804949</v>
      </c>
    </row>
    <row r="174" spans="1:18" s="83" customFormat="1" ht="15" customHeight="1" x14ac:dyDescent="0.25">
      <c r="A174" s="79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1"/>
      <c r="P174" s="47"/>
      <c r="Q174" s="82"/>
      <c r="R174" s="47"/>
    </row>
    <row r="175" spans="1:18" ht="15" customHeight="1" x14ac:dyDescent="0.25">
      <c r="A175" s="11" t="s">
        <v>45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5"/>
      <c r="M175" s="25"/>
      <c r="R175" s="16"/>
    </row>
    <row r="176" spans="1:18" ht="15" customHeight="1" x14ac:dyDescent="0.25">
      <c r="A176" s="1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5"/>
      <c r="M176" s="25"/>
      <c r="R176" s="16"/>
    </row>
    <row r="177" spans="1:18" ht="45" x14ac:dyDescent="0.25">
      <c r="A177" s="7" t="s">
        <v>17</v>
      </c>
      <c r="B177" s="4" t="s">
        <v>57</v>
      </c>
      <c r="C177" s="4" t="s">
        <v>58</v>
      </c>
      <c r="D177" s="4" t="s">
        <v>59</v>
      </c>
      <c r="E177" s="4" t="s">
        <v>60</v>
      </c>
      <c r="F177" s="4" t="s">
        <v>61</v>
      </c>
      <c r="G177" s="4" t="s">
        <v>62</v>
      </c>
      <c r="H177" s="4" t="s">
        <v>63</v>
      </c>
      <c r="I177" s="4" t="s">
        <v>64</v>
      </c>
      <c r="J177" s="4" t="s">
        <v>65</v>
      </c>
      <c r="K177" s="4" t="s">
        <v>67</v>
      </c>
      <c r="L177" s="76" t="s">
        <v>71</v>
      </c>
      <c r="M177" s="76" t="s">
        <v>74</v>
      </c>
      <c r="N177" s="63" t="s">
        <v>51</v>
      </c>
      <c r="O177" s="64" t="s">
        <v>52</v>
      </c>
      <c r="P177" s="15"/>
      <c r="Q177" s="45" t="s">
        <v>36</v>
      </c>
      <c r="R177" s="94" t="s">
        <v>69</v>
      </c>
    </row>
    <row r="178" spans="1:18" ht="15" customHeight="1" x14ac:dyDescent="0.25">
      <c r="A178" s="2" t="s">
        <v>0</v>
      </c>
      <c r="B178" s="24">
        <v>644</v>
      </c>
      <c r="C178" s="24">
        <v>633</v>
      </c>
      <c r="D178" s="24">
        <v>647</v>
      </c>
      <c r="E178" s="24">
        <v>673</v>
      </c>
      <c r="F178" s="24">
        <v>669</v>
      </c>
      <c r="G178" s="24">
        <v>659</v>
      </c>
      <c r="H178" s="24">
        <v>643</v>
      </c>
      <c r="I178" s="24">
        <v>646</v>
      </c>
      <c r="J178" s="24">
        <v>660</v>
      </c>
      <c r="K178" s="24">
        <v>659</v>
      </c>
      <c r="L178" s="24">
        <v>692</v>
      </c>
      <c r="M178" s="24">
        <f>'[13]6th Circuit Summary 11.18'!$H$16</f>
        <v>695</v>
      </c>
      <c r="N178" s="24">
        <f t="shared" ref="N178:N187" si="56">M178-B178</f>
        <v>51</v>
      </c>
      <c r="O178" s="16">
        <f t="shared" ref="O178:O187" si="57">+N178/$B178</f>
        <v>7.9192546583850928E-2</v>
      </c>
      <c r="P178" s="33"/>
      <c r="Q178" s="46" t="s">
        <v>26</v>
      </c>
      <c r="R178" s="46" t="s">
        <v>39</v>
      </c>
    </row>
    <row r="179" spans="1:18" ht="15" customHeight="1" x14ac:dyDescent="0.25">
      <c r="A179" s="2" t="s">
        <v>1</v>
      </c>
      <c r="B179" s="24">
        <v>149</v>
      </c>
      <c r="C179" s="24">
        <v>155</v>
      </c>
      <c r="D179" s="24">
        <v>151</v>
      </c>
      <c r="E179" s="24">
        <v>149</v>
      </c>
      <c r="F179" s="24">
        <v>150</v>
      </c>
      <c r="G179" s="24">
        <v>154</v>
      </c>
      <c r="H179" s="24">
        <v>170</v>
      </c>
      <c r="I179" s="24">
        <v>173</v>
      </c>
      <c r="J179" s="24">
        <v>161</v>
      </c>
      <c r="K179" s="24">
        <v>177</v>
      </c>
      <c r="L179" s="24">
        <v>167</v>
      </c>
      <c r="M179" s="24">
        <f>'[13]6th Circuit Summary 11.18'!$G$17</f>
        <v>192</v>
      </c>
      <c r="N179" s="24">
        <f t="shared" si="56"/>
        <v>43</v>
      </c>
      <c r="O179" s="16">
        <f t="shared" si="57"/>
        <v>0.28859060402684567</v>
      </c>
      <c r="P179" s="33"/>
      <c r="Q179" s="47">
        <f>1-M179/M180</f>
        <v>0.78354002254791433</v>
      </c>
      <c r="R179" s="53">
        <v>872</v>
      </c>
    </row>
    <row r="180" spans="1:18" ht="15" customHeight="1" x14ac:dyDescent="0.25">
      <c r="A180" s="2" t="s">
        <v>34</v>
      </c>
      <c r="B180" s="29">
        <v>793</v>
      </c>
      <c r="C180" s="29">
        <v>788</v>
      </c>
      <c r="D180" s="29">
        <v>798</v>
      </c>
      <c r="E180" s="29">
        <v>822</v>
      </c>
      <c r="F180" s="29">
        <v>819</v>
      </c>
      <c r="G180" s="29">
        <v>813</v>
      </c>
      <c r="H180" s="29">
        <v>813</v>
      </c>
      <c r="I180" s="29">
        <v>819</v>
      </c>
      <c r="J180" s="29">
        <v>821</v>
      </c>
      <c r="K180" s="29">
        <v>836</v>
      </c>
      <c r="L180" s="29">
        <v>859</v>
      </c>
      <c r="M180" s="29">
        <f t="shared" ref="M180" si="58">SUM(M178:M179)</f>
        <v>887</v>
      </c>
      <c r="N180" s="24">
        <f t="shared" si="56"/>
        <v>94</v>
      </c>
      <c r="O180" s="16">
        <f t="shared" si="57"/>
        <v>0.11853720050441362</v>
      </c>
      <c r="P180" s="33"/>
      <c r="Q180" s="48"/>
      <c r="R180" s="49"/>
    </row>
    <row r="181" spans="1:18" ht="15" customHeight="1" x14ac:dyDescent="0.25">
      <c r="A181" s="97" t="s">
        <v>66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4</v>
      </c>
      <c r="J181" s="29">
        <v>443</v>
      </c>
      <c r="K181" s="29">
        <v>442</v>
      </c>
      <c r="L181" s="29">
        <v>442</v>
      </c>
      <c r="M181" s="29">
        <f>'[13]6th Circuit Summary 11.18'!$H$19+'[2]GAL Alumni by County'!$C$35</f>
        <v>442</v>
      </c>
      <c r="N181" s="24">
        <f t="shared" si="56"/>
        <v>442</v>
      </c>
      <c r="O181" s="16" t="str">
        <f>IF(B181=0,"0.0%",N181/B181)</f>
        <v>0.0%</v>
      </c>
      <c r="P181" s="33"/>
      <c r="Q181" s="34"/>
      <c r="R181" s="35"/>
    </row>
    <row r="182" spans="1:18" ht="15" customHeight="1" x14ac:dyDescent="0.25">
      <c r="A182" s="2" t="s">
        <v>68</v>
      </c>
      <c r="B182" s="29">
        <v>15</v>
      </c>
      <c r="C182" s="29">
        <v>16</v>
      </c>
      <c r="D182" s="29">
        <v>15</v>
      </c>
      <c r="E182" s="29">
        <v>17</v>
      </c>
      <c r="F182" s="29">
        <v>21</v>
      </c>
      <c r="G182" s="29">
        <v>17</v>
      </c>
      <c r="H182" s="29">
        <v>19</v>
      </c>
      <c r="I182" s="29">
        <v>21</v>
      </c>
      <c r="J182" s="29">
        <v>23</v>
      </c>
      <c r="K182" s="29">
        <v>29</v>
      </c>
      <c r="L182" s="29">
        <v>32</v>
      </c>
      <c r="M182" s="29">
        <f>'[3]12+ Months Inactive by County'!$C$35</f>
        <v>37</v>
      </c>
      <c r="N182" s="24">
        <f t="shared" si="56"/>
        <v>22</v>
      </c>
      <c r="O182" s="16">
        <f t="shared" si="57"/>
        <v>1.4666666666666666</v>
      </c>
      <c r="P182" s="33"/>
      <c r="Q182" s="48"/>
      <c r="R182" s="49"/>
    </row>
    <row r="183" spans="1:18" ht="15" customHeight="1" x14ac:dyDescent="0.25">
      <c r="A183" s="2" t="s">
        <v>27</v>
      </c>
      <c r="B183" s="24">
        <v>118</v>
      </c>
      <c r="C183" s="24">
        <v>121</v>
      </c>
      <c r="D183" s="24">
        <v>122</v>
      </c>
      <c r="E183" s="24">
        <v>115</v>
      </c>
      <c r="F183" s="24">
        <v>115</v>
      </c>
      <c r="G183" s="24">
        <v>119</v>
      </c>
      <c r="H183" s="24">
        <v>118</v>
      </c>
      <c r="I183" s="24">
        <v>92</v>
      </c>
      <c r="J183" s="24">
        <v>92</v>
      </c>
      <c r="K183" s="24">
        <v>91</v>
      </c>
      <c r="L183" s="24">
        <v>91</v>
      </c>
      <c r="M183" s="24">
        <f>'[13]6th Circuit Summary 11.18'!$H$18</f>
        <v>91</v>
      </c>
      <c r="N183" s="24">
        <f t="shared" si="56"/>
        <v>-27</v>
      </c>
      <c r="O183" s="16">
        <f t="shared" si="57"/>
        <v>-0.2288135593220339</v>
      </c>
      <c r="P183" s="33"/>
    </row>
    <row r="184" spans="1:18" ht="15" customHeight="1" x14ac:dyDescent="0.25">
      <c r="A184" s="2" t="s">
        <v>29</v>
      </c>
      <c r="B184" s="24">
        <v>911</v>
      </c>
      <c r="C184" s="24">
        <v>909</v>
      </c>
      <c r="D184" s="24">
        <v>920</v>
      </c>
      <c r="E184" s="24">
        <v>937</v>
      </c>
      <c r="F184" s="24">
        <v>934</v>
      </c>
      <c r="G184" s="24">
        <v>932</v>
      </c>
      <c r="H184" s="24">
        <v>931</v>
      </c>
      <c r="I184" s="24">
        <v>915</v>
      </c>
      <c r="J184" s="24">
        <v>1356</v>
      </c>
      <c r="K184" s="24">
        <v>1369</v>
      </c>
      <c r="L184" s="24">
        <v>1392</v>
      </c>
      <c r="M184" s="24">
        <f>M178+M179+M181+M183</f>
        <v>1420</v>
      </c>
      <c r="N184" s="24">
        <f t="shared" si="56"/>
        <v>509</v>
      </c>
      <c r="O184" s="16">
        <f t="shared" si="57"/>
        <v>0.55872667398463227</v>
      </c>
      <c r="P184" s="33"/>
    </row>
    <row r="185" spans="1:18" ht="15" customHeight="1" x14ac:dyDescent="0.25">
      <c r="A185" s="2" t="s">
        <v>47</v>
      </c>
      <c r="B185" s="24">
        <v>327</v>
      </c>
      <c r="C185" s="24">
        <v>320</v>
      </c>
      <c r="D185" s="24">
        <v>355</v>
      </c>
      <c r="E185" s="24">
        <v>359</v>
      </c>
      <c r="F185" s="24">
        <v>344</v>
      </c>
      <c r="G185" s="24">
        <v>364</v>
      </c>
      <c r="H185" s="24">
        <v>413</v>
      </c>
      <c r="I185" s="24">
        <v>423</v>
      </c>
      <c r="J185" s="24">
        <v>394</v>
      </c>
      <c r="K185" s="24">
        <v>396</v>
      </c>
      <c r="L185" s="24">
        <v>350</v>
      </c>
      <c r="M185" s="24">
        <f>'[13]6th Circuit Summary 11.18'!$B$9</f>
        <v>342</v>
      </c>
      <c r="N185" s="24">
        <f t="shared" si="56"/>
        <v>15</v>
      </c>
      <c r="O185" s="16">
        <f t="shared" si="57"/>
        <v>4.5871559633027525E-2</v>
      </c>
      <c r="P185" s="33"/>
      <c r="Q185" s="34" t="s">
        <v>40</v>
      </c>
      <c r="R185" s="48" t="s">
        <v>43</v>
      </c>
    </row>
    <row r="186" spans="1:18" ht="15" customHeight="1" x14ac:dyDescent="0.25">
      <c r="A186" s="2" t="s">
        <v>30</v>
      </c>
      <c r="B186" s="24">
        <v>1309</v>
      </c>
      <c r="C186" s="24">
        <v>1291</v>
      </c>
      <c r="D186" s="24">
        <v>1284</v>
      </c>
      <c r="E186" s="24">
        <v>1330</v>
      </c>
      <c r="F186" s="24">
        <v>1339</v>
      </c>
      <c r="G186" s="24">
        <v>1342</v>
      </c>
      <c r="H186" s="24">
        <v>1357</v>
      </c>
      <c r="I186" s="24">
        <v>1344</v>
      </c>
      <c r="J186" s="24">
        <v>1374</v>
      </c>
      <c r="K186" s="24">
        <v>1365</v>
      </c>
      <c r="L186" s="24">
        <v>1436</v>
      </c>
      <c r="M186" s="24">
        <f>'[13]6th Circuit Summary 11.18'!$B$16</f>
        <v>1436</v>
      </c>
      <c r="N186" s="24">
        <f t="shared" si="56"/>
        <v>127</v>
      </c>
      <c r="O186" s="16">
        <f t="shared" si="57"/>
        <v>9.7020626432391135E-2</v>
      </c>
      <c r="P186" s="33"/>
      <c r="Q186" s="36" t="s">
        <v>41</v>
      </c>
      <c r="R186" s="50" t="s">
        <v>39</v>
      </c>
    </row>
    <row r="187" spans="1:18" ht="15" customHeight="1" x14ac:dyDescent="0.25">
      <c r="A187" s="2" t="s">
        <v>31</v>
      </c>
      <c r="B187" s="24">
        <v>1636</v>
      </c>
      <c r="C187" s="24">
        <v>1611</v>
      </c>
      <c r="D187" s="24">
        <v>1639</v>
      </c>
      <c r="E187" s="24">
        <v>1689</v>
      </c>
      <c r="F187" s="24">
        <v>1683</v>
      </c>
      <c r="G187" s="24">
        <v>1706</v>
      </c>
      <c r="H187" s="24">
        <v>1770</v>
      </c>
      <c r="I187" s="24">
        <v>1767</v>
      </c>
      <c r="J187" s="24">
        <v>1768</v>
      </c>
      <c r="K187" s="24">
        <v>1761</v>
      </c>
      <c r="L187" s="24">
        <v>1786</v>
      </c>
      <c r="M187" s="24">
        <f t="shared" ref="M187" si="59">SUM(M185:M186)</f>
        <v>1778</v>
      </c>
      <c r="N187" s="24">
        <f t="shared" si="56"/>
        <v>142</v>
      </c>
      <c r="O187" s="16">
        <f t="shared" si="57"/>
        <v>8.6797066014669924E-2</v>
      </c>
      <c r="P187" s="33"/>
      <c r="Q187" s="32">
        <f>SUM(B192:M192)/12</f>
        <v>18.166666666666668</v>
      </c>
      <c r="R187" s="33">
        <f>M180/R179</f>
        <v>1.0172018348623852</v>
      </c>
    </row>
    <row r="188" spans="1:18" ht="15" customHeight="1" x14ac:dyDescent="0.25">
      <c r="A188" s="70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2"/>
      <c r="M188" s="72"/>
      <c r="N188" s="72"/>
      <c r="O188" s="72"/>
      <c r="R188" s="21"/>
    </row>
    <row r="189" spans="1:18" ht="15" customHeight="1" x14ac:dyDescent="0.25">
      <c r="A189" s="2" t="s">
        <v>53</v>
      </c>
      <c r="B189" s="24">
        <v>2706</v>
      </c>
      <c r="C189" s="24">
        <v>2745</v>
      </c>
      <c r="D189" s="24">
        <v>2730</v>
      </c>
      <c r="E189" s="24">
        <v>2718</v>
      </c>
      <c r="F189" s="24">
        <v>2712</v>
      </c>
      <c r="G189" s="24">
        <v>2725</v>
      </c>
      <c r="H189" s="24">
        <v>2761</v>
      </c>
      <c r="I189" s="24">
        <v>2750</v>
      </c>
      <c r="J189" s="24">
        <v>2756</v>
      </c>
      <c r="K189" s="24">
        <v>2731</v>
      </c>
      <c r="L189" s="24">
        <v>2739</v>
      </c>
      <c r="M189" s="24">
        <f>'[4]Rolling 12 Mos Total Children'!$M$9</f>
        <v>2745</v>
      </c>
      <c r="N189" s="24">
        <f>M189-B189</f>
        <v>39</v>
      </c>
      <c r="O189" s="16">
        <f>+N189/$B189</f>
        <v>1.4412416851441241E-2</v>
      </c>
      <c r="R189" s="21"/>
    </row>
    <row r="190" spans="1:18" ht="15" customHeight="1" x14ac:dyDescent="0.25">
      <c r="A190" s="2" t="s">
        <v>54</v>
      </c>
      <c r="B190" s="24">
        <v>1059</v>
      </c>
      <c r="C190" s="24">
        <v>1056</v>
      </c>
      <c r="D190" s="24">
        <v>1064</v>
      </c>
      <c r="E190" s="24">
        <v>1084</v>
      </c>
      <c r="F190" s="24">
        <v>1085</v>
      </c>
      <c r="G190" s="24">
        <v>1088</v>
      </c>
      <c r="H190" s="24">
        <v>1095</v>
      </c>
      <c r="I190" s="24">
        <v>1107</v>
      </c>
      <c r="J190" s="24">
        <v>1120</v>
      </c>
      <c r="K190" s="24">
        <v>1123</v>
      </c>
      <c r="L190" s="24">
        <v>1135</v>
      </c>
      <c r="M190" s="24">
        <f>'[4]Rolling 12 Mos Total Volunteers'!$M$9</f>
        <v>1153</v>
      </c>
      <c r="N190" s="52">
        <f>M190-B190</f>
        <v>94</v>
      </c>
      <c r="O190" s="16">
        <f>+N190/$B190</f>
        <v>8.8762983947119928E-2</v>
      </c>
      <c r="R190" s="21"/>
    </row>
    <row r="191" spans="1:18" ht="15" customHeight="1" x14ac:dyDescent="0.25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  <c r="Q191" s="25"/>
      <c r="R191" s="20" t="s">
        <v>38</v>
      </c>
    </row>
    <row r="192" spans="1:18" ht="15" customHeight="1" x14ac:dyDescent="0.25">
      <c r="A192" s="2" t="s">
        <v>3</v>
      </c>
      <c r="B192" s="24">
        <v>11</v>
      </c>
      <c r="C192" s="24">
        <v>5</v>
      </c>
      <c r="D192" s="24">
        <v>24</v>
      </c>
      <c r="E192" s="24">
        <v>31</v>
      </c>
      <c r="F192" s="24">
        <v>14</v>
      </c>
      <c r="G192" s="24">
        <v>14</v>
      </c>
      <c r="H192" s="24">
        <v>12</v>
      </c>
      <c r="I192" s="24">
        <v>21</v>
      </c>
      <c r="J192" s="24">
        <v>24</v>
      </c>
      <c r="K192" s="24">
        <v>12</v>
      </c>
      <c r="L192" s="24">
        <v>22</v>
      </c>
      <c r="M192" s="24">
        <f>'[13]6th Circuit Summary 11.18'!$H$20</f>
        <v>28</v>
      </c>
      <c r="N192" s="24"/>
      <c r="O192" s="13"/>
      <c r="P192" s="52"/>
      <c r="Q192" s="34" t="s">
        <v>40</v>
      </c>
      <c r="R192" s="20" t="s">
        <v>37</v>
      </c>
    </row>
    <row r="193" spans="1:18" ht="15" customHeight="1" x14ac:dyDescent="0.25">
      <c r="A193" s="2" t="s">
        <v>2</v>
      </c>
      <c r="B193" s="24">
        <v>11</v>
      </c>
      <c r="C193" s="24">
        <v>12</v>
      </c>
      <c r="D193" s="24">
        <v>13</v>
      </c>
      <c r="E193" s="24">
        <v>12</v>
      </c>
      <c r="F193" s="24">
        <v>12</v>
      </c>
      <c r="G193" s="24">
        <v>13</v>
      </c>
      <c r="H193" s="24">
        <v>12</v>
      </c>
      <c r="I193" s="24">
        <v>11</v>
      </c>
      <c r="J193" s="24">
        <v>0</v>
      </c>
      <c r="K193" s="24">
        <v>0</v>
      </c>
      <c r="L193" s="24">
        <v>0</v>
      </c>
      <c r="M193" s="24">
        <f>'[13]6th Circuit Summary 11.18'!$H$21</f>
        <v>1</v>
      </c>
      <c r="N193" s="24"/>
      <c r="O193" s="14"/>
      <c r="P193" s="34"/>
      <c r="Q193" s="36" t="s">
        <v>42</v>
      </c>
      <c r="R193" s="38" t="s">
        <v>44</v>
      </c>
    </row>
    <row r="194" spans="1:18" ht="15" customHeight="1" x14ac:dyDescent="0.25">
      <c r="A194" s="2" t="s">
        <v>32</v>
      </c>
      <c r="B194" s="26">
        <v>1.6506935687263555</v>
      </c>
      <c r="C194" s="26">
        <v>1.6383248730964468</v>
      </c>
      <c r="D194" s="26">
        <v>1.6090225563909775</v>
      </c>
      <c r="E194" s="26">
        <v>1.6180048661800486</v>
      </c>
      <c r="F194" s="26">
        <v>1.6349206349206349</v>
      </c>
      <c r="G194" s="26">
        <v>1.6506765067650677</v>
      </c>
      <c r="H194" s="26">
        <v>1.6691266912669127</v>
      </c>
      <c r="I194" s="26">
        <v>1.641025641025641</v>
      </c>
      <c r="J194" s="26">
        <v>1.6735688185140074</v>
      </c>
      <c r="K194" s="26">
        <v>1.6327751196172249</v>
      </c>
      <c r="L194" s="26">
        <v>1.6717112922002328</v>
      </c>
      <c r="M194" s="26">
        <f t="shared" ref="M194" si="60">+M186/M180</f>
        <v>1.6189402480270576</v>
      </c>
      <c r="N194" s="26"/>
      <c r="O194" s="16"/>
      <c r="P194" s="33"/>
      <c r="Q194" s="32">
        <f>SUM(B193:M193)/12</f>
        <v>8.0833333333333339</v>
      </c>
      <c r="R194" s="54">
        <f>[5]Sheet1!$Q$8</f>
        <v>0.79083907580056745</v>
      </c>
    </row>
    <row r="195" spans="1:18" ht="15" customHeight="1" x14ac:dyDescent="0.25">
      <c r="A195" s="1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5"/>
      <c r="M195" s="25"/>
      <c r="R195" s="16"/>
    </row>
    <row r="196" spans="1:18" ht="45" x14ac:dyDescent="0.25">
      <c r="A196" s="7" t="s">
        <v>49</v>
      </c>
      <c r="B196" s="4" t="s">
        <v>57</v>
      </c>
      <c r="C196" s="4" t="s">
        <v>58</v>
      </c>
      <c r="D196" s="4" t="s">
        <v>59</v>
      </c>
      <c r="E196" s="4" t="s">
        <v>60</v>
      </c>
      <c r="F196" s="4" t="s">
        <v>61</v>
      </c>
      <c r="G196" s="4" t="s">
        <v>62</v>
      </c>
      <c r="H196" s="4" t="s">
        <v>63</v>
      </c>
      <c r="I196" s="4" t="s">
        <v>64</v>
      </c>
      <c r="J196" s="4" t="s">
        <v>65</v>
      </c>
      <c r="K196" s="4" t="s">
        <v>67</v>
      </c>
      <c r="L196" s="76" t="s">
        <v>71</v>
      </c>
      <c r="M196" s="76" t="s">
        <v>74</v>
      </c>
      <c r="N196" s="63" t="s">
        <v>51</v>
      </c>
      <c r="O196" s="64" t="s">
        <v>52</v>
      </c>
      <c r="P196" s="15"/>
      <c r="Q196" s="15" t="s">
        <v>36</v>
      </c>
      <c r="R196" s="93" t="s">
        <v>69</v>
      </c>
    </row>
    <row r="197" spans="1:18" ht="15" customHeight="1" x14ac:dyDescent="0.25">
      <c r="A197" s="2" t="s">
        <v>0</v>
      </c>
      <c r="B197" s="24">
        <v>307</v>
      </c>
      <c r="C197" s="24">
        <v>472</v>
      </c>
      <c r="D197" s="24">
        <v>296</v>
      </c>
      <c r="E197" s="24">
        <v>284</v>
      </c>
      <c r="F197" s="24">
        <v>308</v>
      </c>
      <c r="G197" s="24">
        <v>323</v>
      </c>
      <c r="H197" s="24">
        <v>334</v>
      </c>
      <c r="I197" s="24">
        <v>348</v>
      </c>
      <c r="J197" s="24">
        <v>398</v>
      </c>
      <c r="K197" s="24">
        <v>354</v>
      </c>
      <c r="L197" s="24">
        <v>300</v>
      </c>
      <c r="M197" s="24">
        <f>'[14]November 2018'!$K$14</f>
        <v>306</v>
      </c>
      <c r="N197" s="24">
        <f>M197-B197</f>
        <v>-1</v>
      </c>
      <c r="O197" s="16">
        <f>+N197/$B197</f>
        <v>-3.2573289902280132E-3</v>
      </c>
      <c r="P197" s="33"/>
      <c r="Q197" s="31" t="s">
        <v>26</v>
      </c>
      <c r="R197" s="31" t="s">
        <v>39</v>
      </c>
    </row>
    <row r="198" spans="1:18" ht="15" customHeight="1" x14ac:dyDescent="0.25">
      <c r="A198" s="2" t="s">
        <v>1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33"/>
      <c r="Q198" s="47" t="s">
        <v>50</v>
      </c>
      <c r="R198" s="52">
        <v>352</v>
      </c>
    </row>
    <row r="199" spans="1:18" ht="15" customHeight="1" x14ac:dyDescent="0.25">
      <c r="A199" s="2" t="s">
        <v>34</v>
      </c>
      <c r="B199" s="29">
        <v>307</v>
      </c>
      <c r="C199" s="29">
        <v>472</v>
      </c>
      <c r="D199" s="29">
        <v>296</v>
      </c>
      <c r="E199" s="29">
        <v>284</v>
      </c>
      <c r="F199" s="29">
        <v>308</v>
      </c>
      <c r="G199" s="29">
        <v>323</v>
      </c>
      <c r="H199" s="29">
        <v>334</v>
      </c>
      <c r="I199" s="29">
        <v>348</v>
      </c>
      <c r="J199" s="29">
        <v>398</v>
      </c>
      <c r="K199" s="29">
        <v>354</v>
      </c>
      <c r="L199" s="29">
        <v>300</v>
      </c>
      <c r="M199" s="29">
        <f>'[14]November 2018'!$K$14</f>
        <v>306</v>
      </c>
      <c r="N199" s="24">
        <f>M199-B199</f>
        <v>-1</v>
      </c>
      <c r="O199" s="16">
        <f>+N199/$B199</f>
        <v>-3.2573289902280132E-3</v>
      </c>
      <c r="P199" s="33"/>
      <c r="Q199" s="34"/>
      <c r="R199" s="35"/>
    </row>
    <row r="200" spans="1:18" ht="15" customHeight="1" x14ac:dyDescent="0.25">
      <c r="A200" s="97" t="s">
        <v>66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56"/>
      <c r="O200" s="57"/>
      <c r="P200" s="33"/>
      <c r="Q200" s="34"/>
      <c r="R200" s="35"/>
    </row>
    <row r="201" spans="1:18" ht="15" customHeight="1" x14ac:dyDescent="0.25">
      <c r="A201" s="2" t="s">
        <v>68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56"/>
      <c r="O201" s="57"/>
      <c r="P201" s="33"/>
      <c r="Q201" s="34"/>
      <c r="R201" s="35"/>
    </row>
    <row r="202" spans="1:18" ht="15" customHeight="1" x14ac:dyDescent="0.25">
      <c r="A202" s="2" t="s">
        <v>27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7"/>
      <c r="P202" s="33"/>
    </row>
    <row r="203" spans="1:18" ht="15" customHeight="1" x14ac:dyDescent="0.25">
      <c r="A203" s="2" t="s">
        <v>29</v>
      </c>
      <c r="B203" s="24">
        <v>307</v>
      </c>
      <c r="C203" s="24">
        <v>472</v>
      </c>
      <c r="D203" s="24">
        <v>296</v>
      </c>
      <c r="E203" s="24">
        <v>284</v>
      </c>
      <c r="F203" s="24">
        <v>308</v>
      </c>
      <c r="G203" s="24">
        <v>323</v>
      </c>
      <c r="H203" s="24">
        <v>334</v>
      </c>
      <c r="I203" s="24">
        <v>348</v>
      </c>
      <c r="J203" s="24">
        <v>398</v>
      </c>
      <c r="K203" s="24">
        <v>354</v>
      </c>
      <c r="L203" s="24">
        <v>300</v>
      </c>
      <c r="M203" s="24">
        <f>M199</f>
        <v>306</v>
      </c>
      <c r="N203" s="24">
        <f>M203-B203</f>
        <v>-1</v>
      </c>
      <c r="O203" s="16">
        <f>+N203/$B203</f>
        <v>-3.2573289902280132E-3</v>
      </c>
      <c r="P203" s="33"/>
    </row>
    <row r="204" spans="1:18" ht="15" customHeight="1" x14ac:dyDescent="0.25">
      <c r="A204" s="2" t="s">
        <v>47</v>
      </c>
      <c r="B204" s="24">
        <v>875</v>
      </c>
      <c r="C204" s="24">
        <v>899</v>
      </c>
      <c r="D204" s="24">
        <v>766</v>
      </c>
      <c r="E204" s="24">
        <v>783</v>
      </c>
      <c r="F204" s="24">
        <v>798</v>
      </c>
      <c r="G204" s="24">
        <v>786</v>
      </c>
      <c r="H204" s="24">
        <v>788</v>
      </c>
      <c r="I204" s="24">
        <v>794</v>
      </c>
      <c r="J204" s="24">
        <v>826</v>
      </c>
      <c r="K204" s="24">
        <v>675</v>
      </c>
      <c r="L204" s="24">
        <v>971</v>
      </c>
      <c r="M204" s="24">
        <f>'[14]November 2018'!$K$8</f>
        <v>995</v>
      </c>
      <c r="N204" s="24">
        <f>M204-B204</f>
        <v>120</v>
      </c>
      <c r="O204" s="16">
        <f>+N204/$B204</f>
        <v>0.13714285714285715</v>
      </c>
      <c r="P204" s="33"/>
      <c r="Q204" s="34" t="s">
        <v>40</v>
      </c>
      <c r="R204" s="34" t="s">
        <v>43</v>
      </c>
    </row>
    <row r="205" spans="1:18" ht="15" customHeight="1" x14ac:dyDescent="0.25">
      <c r="A205" s="2" t="s">
        <v>30</v>
      </c>
      <c r="B205" s="24">
        <v>493</v>
      </c>
      <c r="C205" s="24">
        <v>599</v>
      </c>
      <c r="D205" s="24">
        <v>495</v>
      </c>
      <c r="E205" s="24">
        <v>432</v>
      </c>
      <c r="F205" s="24">
        <v>471</v>
      </c>
      <c r="G205" s="24">
        <v>459</v>
      </c>
      <c r="H205" s="24">
        <v>498</v>
      </c>
      <c r="I205" s="24">
        <v>488</v>
      </c>
      <c r="J205" s="24">
        <v>432</v>
      </c>
      <c r="K205" s="24">
        <v>381</v>
      </c>
      <c r="L205" s="24">
        <v>376</v>
      </c>
      <c r="M205" s="24">
        <f>'[14]November 2018'!$K$10</f>
        <v>440</v>
      </c>
      <c r="N205" s="24">
        <f>M205-B205</f>
        <v>-53</v>
      </c>
      <c r="O205" s="16">
        <f>+N205/$B205</f>
        <v>-0.10750507099391481</v>
      </c>
      <c r="P205" s="33"/>
      <c r="Q205" s="36" t="s">
        <v>41</v>
      </c>
      <c r="R205" s="37" t="s">
        <v>39</v>
      </c>
    </row>
    <row r="206" spans="1:18" ht="15" customHeight="1" x14ac:dyDescent="0.25">
      <c r="A206" s="2" t="s">
        <v>31</v>
      </c>
      <c r="B206" s="24">
        <v>1368</v>
      </c>
      <c r="C206" s="24">
        <v>1498</v>
      </c>
      <c r="D206" s="24">
        <v>1261</v>
      </c>
      <c r="E206" s="24">
        <v>1215</v>
      </c>
      <c r="F206" s="24">
        <v>1269</v>
      </c>
      <c r="G206" s="24">
        <v>1245</v>
      </c>
      <c r="H206" s="24">
        <v>1286</v>
      </c>
      <c r="I206" s="24">
        <v>1282</v>
      </c>
      <c r="J206" s="24">
        <v>1258</v>
      </c>
      <c r="K206" s="24">
        <v>1056</v>
      </c>
      <c r="L206" s="24">
        <v>1347</v>
      </c>
      <c r="M206" s="24">
        <f t="shared" ref="M206" si="61">SUM(M204:M205)</f>
        <v>1435</v>
      </c>
      <c r="N206" s="24">
        <f>M206-B206</f>
        <v>67</v>
      </c>
      <c r="O206" s="16">
        <f>+N206/$B206</f>
        <v>4.89766081871345E-2</v>
      </c>
      <c r="P206" s="33"/>
      <c r="Q206" s="32" t="s">
        <v>50</v>
      </c>
      <c r="R206" s="33">
        <f>M199/R198</f>
        <v>0.86931818181818177</v>
      </c>
    </row>
    <row r="207" spans="1:18" ht="15" customHeight="1" x14ac:dyDescent="0.25">
      <c r="A207" s="70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2"/>
      <c r="M207" s="72"/>
      <c r="N207" s="72"/>
      <c r="O207" s="72"/>
      <c r="R207" s="21"/>
    </row>
    <row r="208" spans="1:18" ht="15" customHeight="1" x14ac:dyDescent="0.25">
      <c r="A208" s="2" t="s">
        <v>53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56"/>
      <c r="M208" s="56"/>
      <c r="N208" s="56"/>
      <c r="O208" s="57"/>
      <c r="R208" s="21"/>
    </row>
    <row r="209" spans="1:18" ht="15" customHeight="1" x14ac:dyDescent="0.25">
      <c r="A209" s="2" t="s">
        <v>54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56"/>
      <c r="M209" s="56"/>
      <c r="N209" s="61"/>
      <c r="O209" s="57"/>
      <c r="R209" s="21"/>
    </row>
    <row r="210" spans="1:18" ht="15" customHeight="1" x14ac:dyDescent="0.2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33"/>
      <c r="Q210" s="25"/>
      <c r="R210" s="20" t="s">
        <v>38</v>
      </c>
    </row>
    <row r="211" spans="1:18" ht="15" customHeight="1" x14ac:dyDescent="0.25">
      <c r="A211" s="2" t="s">
        <v>3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61"/>
      <c r="P211" s="52"/>
      <c r="Q211" s="34" t="s">
        <v>40</v>
      </c>
      <c r="R211" s="20" t="s">
        <v>37</v>
      </c>
    </row>
    <row r="212" spans="1:18" ht="15" customHeight="1" x14ac:dyDescent="0.25">
      <c r="A212" s="2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2"/>
      <c r="P212" s="34"/>
      <c r="Q212" s="36" t="s">
        <v>42</v>
      </c>
      <c r="R212" s="38" t="s">
        <v>44</v>
      </c>
    </row>
    <row r="213" spans="1:18" ht="15" customHeight="1" x14ac:dyDescent="0.25">
      <c r="A213" s="2" t="s">
        <v>32</v>
      </c>
      <c r="B213" s="26">
        <v>1.6058631921824105</v>
      </c>
      <c r="C213" s="26">
        <v>1.2690677966101696</v>
      </c>
      <c r="D213" s="26">
        <v>1.6722972972972974</v>
      </c>
      <c r="E213" s="26">
        <v>1.5211267605633803</v>
      </c>
      <c r="F213" s="26">
        <v>1.5292207792207793</v>
      </c>
      <c r="G213" s="26">
        <v>1.4210526315789473</v>
      </c>
      <c r="H213" s="26">
        <v>1.4910179640718564</v>
      </c>
      <c r="I213" s="26">
        <v>1.4022988505747127</v>
      </c>
      <c r="J213" s="26">
        <v>1.085427135678392</v>
      </c>
      <c r="K213" s="26">
        <v>1.076271186440678</v>
      </c>
      <c r="L213" s="26">
        <v>1.2533333333333334</v>
      </c>
      <c r="M213" s="26">
        <f>+M205/M199</f>
        <v>1.4379084967320261</v>
      </c>
      <c r="N213" s="26"/>
      <c r="O213" s="16"/>
      <c r="P213" s="33"/>
      <c r="Q213" s="32" t="s">
        <v>50</v>
      </c>
      <c r="R213" s="54" t="s">
        <v>50</v>
      </c>
    </row>
    <row r="214" spans="1:18" ht="15" customHeight="1" x14ac:dyDescent="0.25">
      <c r="A214" s="2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16"/>
      <c r="P214" s="33"/>
      <c r="Q214" s="32"/>
      <c r="R214" s="33"/>
    </row>
    <row r="215" spans="1:18" ht="45" x14ac:dyDescent="0.25">
      <c r="A215" s="7" t="s">
        <v>48</v>
      </c>
      <c r="B215" s="4" t="s">
        <v>57</v>
      </c>
      <c r="C215" s="4" t="s">
        <v>58</v>
      </c>
      <c r="D215" s="4" t="s">
        <v>59</v>
      </c>
      <c r="E215" s="4" t="s">
        <v>60</v>
      </c>
      <c r="F215" s="4" t="s">
        <v>61</v>
      </c>
      <c r="G215" s="4" t="s">
        <v>62</v>
      </c>
      <c r="H215" s="4" t="s">
        <v>63</v>
      </c>
      <c r="I215" s="4" t="s">
        <v>64</v>
      </c>
      <c r="J215" s="4" t="s">
        <v>65</v>
      </c>
      <c r="K215" s="4" t="s">
        <v>67</v>
      </c>
      <c r="L215" s="76" t="s">
        <v>71</v>
      </c>
      <c r="M215" s="76" t="s">
        <v>74</v>
      </c>
      <c r="N215" s="63" t="s">
        <v>51</v>
      </c>
      <c r="O215" s="64" t="s">
        <v>52</v>
      </c>
      <c r="P215" s="15"/>
      <c r="Q215" s="15" t="s">
        <v>36</v>
      </c>
      <c r="R215" s="93" t="s">
        <v>69</v>
      </c>
    </row>
    <row r="216" spans="1:18" ht="15" customHeight="1" x14ac:dyDescent="0.25">
      <c r="A216" s="2" t="s">
        <v>0</v>
      </c>
      <c r="B216" s="24">
        <v>125</v>
      </c>
      <c r="C216" s="24">
        <v>121</v>
      </c>
      <c r="D216" s="24">
        <v>124</v>
      </c>
      <c r="E216" s="24">
        <v>126</v>
      </c>
      <c r="F216" s="24">
        <v>119</v>
      </c>
      <c r="G216" s="24">
        <v>116</v>
      </c>
      <c r="H216" s="24">
        <v>113</v>
      </c>
      <c r="I216" s="24">
        <v>112</v>
      </c>
      <c r="J216" s="24">
        <v>105</v>
      </c>
      <c r="K216" s="24">
        <v>108</v>
      </c>
      <c r="L216" s="24">
        <v>106</v>
      </c>
      <c r="M216" s="24">
        <f>'[15]9th Circuit 11.18'!$H$16</f>
        <v>107</v>
      </c>
      <c r="N216" s="24">
        <f t="shared" ref="N216:N225" si="62">M216-B216</f>
        <v>-18</v>
      </c>
      <c r="O216" s="16">
        <f t="shared" ref="O216:O225" si="63">+N216/$B216</f>
        <v>-0.14399999999999999</v>
      </c>
      <c r="P216" s="33"/>
      <c r="Q216" s="31" t="s">
        <v>26</v>
      </c>
      <c r="R216" s="31" t="s">
        <v>39</v>
      </c>
    </row>
    <row r="217" spans="1:18" ht="15" customHeight="1" x14ac:dyDescent="0.25">
      <c r="A217" s="2" t="s">
        <v>1</v>
      </c>
      <c r="B217" s="24">
        <v>80</v>
      </c>
      <c r="C217" s="24">
        <v>85</v>
      </c>
      <c r="D217" s="24">
        <v>82</v>
      </c>
      <c r="E217" s="24">
        <v>79</v>
      </c>
      <c r="F217" s="24">
        <v>86</v>
      </c>
      <c r="G217" s="24">
        <v>89</v>
      </c>
      <c r="H217" s="24">
        <v>92</v>
      </c>
      <c r="I217" s="24">
        <v>96</v>
      </c>
      <c r="J217" s="24">
        <v>100</v>
      </c>
      <c r="K217" s="24">
        <v>95</v>
      </c>
      <c r="L217" s="24">
        <v>98</v>
      </c>
      <c r="M217" s="24">
        <f>'[15]9th Circuit 11.18'!$G$17</f>
        <v>101</v>
      </c>
      <c r="N217" s="24">
        <f t="shared" si="62"/>
        <v>21</v>
      </c>
      <c r="O217" s="16">
        <f t="shared" si="63"/>
        <v>0.26250000000000001</v>
      </c>
      <c r="P217" s="33"/>
      <c r="Q217" s="33">
        <f>1-M217/M218</f>
        <v>0.51442307692307687</v>
      </c>
      <c r="R217" s="52">
        <v>210</v>
      </c>
    </row>
    <row r="218" spans="1:18" ht="15" customHeight="1" x14ac:dyDescent="0.25">
      <c r="A218" s="2" t="s">
        <v>34</v>
      </c>
      <c r="B218" s="29">
        <v>205</v>
      </c>
      <c r="C218" s="29">
        <v>206</v>
      </c>
      <c r="D218" s="29">
        <v>206</v>
      </c>
      <c r="E218" s="29">
        <v>205</v>
      </c>
      <c r="F218" s="29">
        <v>205</v>
      </c>
      <c r="G218" s="29">
        <v>205</v>
      </c>
      <c r="H218" s="29">
        <v>205</v>
      </c>
      <c r="I218" s="29">
        <v>208</v>
      </c>
      <c r="J218" s="29">
        <v>205</v>
      </c>
      <c r="K218" s="29">
        <v>203</v>
      </c>
      <c r="L218" s="29">
        <v>204</v>
      </c>
      <c r="M218" s="29">
        <f t="shared" ref="M218" si="64">SUM(M216:M217)</f>
        <v>208</v>
      </c>
      <c r="N218" s="24">
        <f t="shared" si="62"/>
        <v>3</v>
      </c>
      <c r="O218" s="16">
        <f t="shared" si="63"/>
        <v>1.4634146341463415E-2</v>
      </c>
      <c r="P218" s="33"/>
      <c r="Q218" s="34"/>
      <c r="R218" s="35"/>
    </row>
    <row r="219" spans="1:18" ht="15" customHeight="1" x14ac:dyDescent="0.25">
      <c r="A219" s="97" t="s">
        <v>66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96</v>
      </c>
      <c r="K219" s="29">
        <v>96</v>
      </c>
      <c r="L219" s="29">
        <v>96</v>
      </c>
      <c r="M219" s="29">
        <f>'[15]9th Circuit 11.18'!$H$19+'[2]GAL Alumni by County'!$G$4</f>
        <v>95</v>
      </c>
      <c r="N219" s="24">
        <f t="shared" si="62"/>
        <v>95</v>
      </c>
      <c r="O219" s="16" t="str">
        <f>IF(B219=0,"0.0%",N219/B219)</f>
        <v>0.0%</v>
      </c>
      <c r="P219" s="33"/>
      <c r="Q219" s="34"/>
      <c r="R219" s="35"/>
    </row>
    <row r="220" spans="1:18" ht="15" customHeight="1" x14ac:dyDescent="0.25">
      <c r="A220" s="2" t="s">
        <v>68</v>
      </c>
      <c r="B220" s="29">
        <v>23</v>
      </c>
      <c r="C220" s="29">
        <v>23</v>
      </c>
      <c r="D220" s="29">
        <v>22</v>
      </c>
      <c r="E220" s="29">
        <v>26</v>
      </c>
      <c r="F220" s="29">
        <v>26</v>
      </c>
      <c r="G220" s="29">
        <v>28</v>
      </c>
      <c r="H220" s="29">
        <v>31</v>
      </c>
      <c r="I220" s="29">
        <v>31</v>
      </c>
      <c r="J220" s="29">
        <v>39</v>
      </c>
      <c r="K220" s="29">
        <v>42</v>
      </c>
      <c r="L220" s="29">
        <v>44</v>
      </c>
      <c r="M220" s="29">
        <f>'[3]12+ Months Inactive by County'!$G$4</f>
        <v>48</v>
      </c>
      <c r="N220" s="24">
        <f t="shared" si="62"/>
        <v>25</v>
      </c>
      <c r="O220" s="16">
        <f t="shared" si="63"/>
        <v>1.0869565217391304</v>
      </c>
      <c r="P220" s="33"/>
      <c r="Q220" s="34"/>
      <c r="R220" s="35"/>
    </row>
    <row r="221" spans="1:18" ht="15" customHeight="1" x14ac:dyDescent="0.25">
      <c r="A221" s="2" t="s">
        <v>27</v>
      </c>
      <c r="B221" s="24">
        <v>10</v>
      </c>
      <c r="C221" s="24">
        <v>10</v>
      </c>
      <c r="D221" s="24">
        <v>10</v>
      </c>
      <c r="E221" s="24">
        <v>10</v>
      </c>
      <c r="F221" s="24">
        <v>10</v>
      </c>
      <c r="G221" s="24">
        <v>10</v>
      </c>
      <c r="H221" s="24">
        <v>10</v>
      </c>
      <c r="I221" s="24">
        <v>10</v>
      </c>
      <c r="J221" s="24">
        <v>10</v>
      </c>
      <c r="K221" s="24">
        <v>10</v>
      </c>
      <c r="L221" s="24">
        <v>10</v>
      </c>
      <c r="M221" s="24">
        <f>'[15]9th Circuit 11.18'!$H$18</f>
        <v>10</v>
      </c>
      <c r="N221" s="24">
        <f t="shared" si="62"/>
        <v>0</v>
      </c>
      <c r="O221" s="16">
        <f t="shared" si="63"/>
        <v>0</v>
      </c>
      <c r="P221" s="33"/>
    </row>
    <row r="222" spans="1:18" ht="15" customHeight="1" x14ac:dyDescent="0.25">
      <c r="A222" s="2" t="s">
        <v>29</v>
      </c>
      <c r="B222" s="24">
        <v>215</v>
      </c>
      <c r="C222" s="24">
        <v>216</v>
      </c>
      <c r="D222" s="24">
        <v>216</v>
      </c>
      <c r="E222" s="24">
        <v>215</v>
      </c>
      <c r="F222" s="24">
        <v>215</v>
      </c>
      <c r="G222" s="24">
        <v>215</v>
      </c>
      <c r="H222" s="24">
        <v>215</v>
      </c>
      <c r="I222" s="24">
        <v>218</v>
      </c>
      <c r="J222" s="24">
        <v>311</v>
      </c>
      <c r="K222" s="24">
        <v>309</v>
      </c>
      <c r="L222" s="24">
        <v>310</v>
      </c>
      <c r="M222" s="24">
        <f>M216+M217+M219+M221</f>
        <v>313</v>
      </c>
      <c r="N222" s="24">
        <f t="shared" si="62"/>
        <v>98</v>
      </c>
      <c r="O222" s="16">
        <f t="shared" si="63"/>
        <v>0.45581395348837211</v>
      </c>
      <c r="P222" s="33"/>
    </row>
    <row r="223" spans="1:18" ht="15" customHeight="1" x14ac:dyDescent="0.25">
      <c r="A223" s="2" t="s">
        <v>47</v>
      </c>
      <c r="B223" s="24">
        <v>53</v>
      </c>
      <c r="C223" s="24">
        <v>52</v>
      </c>
      <c r="D223" s="24">
        <v>55</v>
      </c>
      <c r="E223" s="24">
        <v>57</v>
      </c>
      <c r="F223" s="24">
        <v>60</v>
      </c>
      <c r="G223" s="24">
        <v>65</v>
      </c>
      <c r="H223" s="24">
        <v>77</v>
      </c>
      <c r="I223" s="24">
        <v>77</v>
      </c>
      <c r="J223" s="24">
        <v>85</v>
      </c>
      <c r="K223" s="24">
        <v>90</v>
      </c>
      <c r="L223" s="24">
        <v>89</v>
      </c>
      <c r="M223" s="24">
        <f>'[15]9th Circuit 11.18'!$B$9</f>
        <v>87</v>
      </c>
      <c r="N223" s="24">
        <f t="shared" si="62"/>
        <v>34</v>
      </c>
      <c r="O223" s="16">
        <f t="shared" si="63"/>
        <v>0.64150943396226412</v>
      </c>
      <c r="P223" s="33"/>
      <c r="Q223" s="34" t="s">
        <v>40</v>
      </c>
      <c r="R223" s="34" t="s">
        <v>43</v>
      </c>
    </row>
    <row r="224" spans="1:18" ht="15" customHeight="1" x14ac:dyDescent="0.25">
      <c r="A224" s="2" t="s">
        <v>30</v>
      </c>
      <c r="B224" s="24">
        <v>253</v>
      </c>
      <c r="C224" s="24">
        <v>249</v>
      </c>
      <c r="D224" s="24">
        <v>245</v>
      </c>
      <c r="E224" s="24">
        <v>235</v>
      </c>
      <c r="F224" s="24">
        <v>228</v>
      </c>
      <c r="G224" s="24">
        <v>226</v>
      </c>
      <c r="H224" s="24">
        <v>211</v>
      </c>
      <c r="I224" s="24">
        <v>207</v>
      </c>
      <c r="J224" s="24">
        <v>207</v>
      </c>
      <c r="K224" s="24">
        <v>212</v>
      </c>
      <c r="L224" s="24">
        <v>214</v>
      </c>
      <c r="M224" s="24">
        <f>'[15]9th Circuit 11.18'!$B$16</f>
        <v>207</v>
      </c>
      <c r="N224" s="24">
        <f t="shared" si="62"/>
        <v>-46</v>
      </c>
      <c r="O224" s="16">
        <f t="shared" si="63"/>
        <v>-0.18181818181818182</v>
      </c>
      <c r="P224" s="33"/>
      <c r="Q224" s="36" t="s">
        <v>41</v>
      </c>
      <c r="R224" s="37" t="s">
        <v>39</v>
      </c>
    </row>
    <row r="225" spans="1:18" ht="15" customHeight="1" x14ac:dyDescent="0.25">
      <c r="A225" s="2" t="s">
        <v>31</v>
      </c>
      <c r="B225" s="24">
        <v>306</v>
      </c>
      <c r="C225" s="24">
        <v>301</v>
      </c>
      <c r="D225" s="24">
        <v>300</v>
      </c>
      <c r="E225" s="24">
        <v>292</v>
      </c>
      <c r="F225" s="24">
        <v>288</v>
      </c>
      <c r="G225" s="24">
        <v>291</v>
      </c>
      <c r="H225" s="24">
        <v>288</v>
      </c>
      <c r="I225" s="24">
        <v>284</v>
      </c>
      <c r="J225" s="24">
        <v>292</v>
      </c>
      <c r="K225" s="24">
        <v>302</v>
      </c>
      <c r="L225" s="24">
        <v>303</v>
      </c>
      <c r="M225" s="24">
        <f t="shared" ref="M225" si="65">SUM(M223:M224)</f>
        <v>294</v>
      </c>
      <c r="N225" s="24">
        <f t="shared" si="62"/>
        <v>-12</v>
      </c>
      <c r="O225" s="16">
        <f t="shared" si="63"/>
        <v>-3.9215686274509803E-2</v>
      </c>
      <c r="P225" s="33"/>
      <c r="Q225" s="32">
        <f>SUM(B230:M230)/12</f>
        <v>2.4166666666666665</v>
      </c>
      <c r="R225" s="33">
        <f>M218/R217</f>
        <v>0.99047619047619051</v>
      </c>
    </row>
    <row r="226" spans="1:18" ht="15" customHeight="1" x14ac:dyDescent="0.25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2"/>
      <c r="M226" s="72"/>
      <c r="N226" s="72"/>
      <c r="O226" s="72"/>
      <c r="R226" s="21"/>
    </row>
    <row r="227" spans="1:18" ht="15" customHeight="1" x14ac:dyDescent="0.25">
      <c r="A227" s="2" t="s">
        <v>53</v>
      </c>
      <c r="B227" s="24">
        <v>534</v>
      </c>
      <c r="C227" s="24">
        <v>525</v>
      </c>
      <c r="D227" s="24">
        <v>531</v>
      </c>
      <c r="E227" s="24">
        <v>509</v>
      </c>
      <c r="F227" s="24">
        <v>505</v>
      </c>
      <c r="G227" s="24">
        <v>495</v>
      </c>
      <c r="H227" s="24">
        <v>474</v>
      </c>
      <c r="I227" s="24">
        <v>465</v>
      </c>
      <c r="J227" s="24">
        <v>470</v>
      </c>
      <c r="K227" s="24">
        <v>476</v>
      </c>
      <c r="L227" s="24">
        <v>482</v>
      </c>
      <c r="M227" s="24">
        <f>'[4]Rolling 12 Mos Total Children'!$M$12</f>
        <v>480</v>
      </c>
      <c r="N227" s="24">
        <f>M227-B227</f>
        <v>-54</v>
      </c>
      <c r="O227" s="16">
        <f>+N227/$B227</f>
        <v>-0.10112359550561797</v>
      </c>
      <c r="R227" s="21"/>
    </row>
    <row r="228" spans="1:18" ht="15" customHeight="1" x14ac:dyDescent="0.25">
      <c r="A228" s="2" t="s">
        <v>54</v>
      </c>
      <c r="B228" s="24">
        <v>258</v>
      </c>
      <c r="C228" s="24">
        <v>256</v>
      </c>
      <c r="D228" s="24">
        <v>251</v>
      </c>
      <c r="E228" s="24">
        <v>252</v>
      </c>
      <c r="F228" s="24">
        <v>249</v>
      </c>
      <c r="G228" s="24">
        <v>249</v>
      </c>
      <c r="H228" s="24">
        <v>248</v>
      </c>
      <c r="I228" s="24">
        <v>248</v>
      </c>
      <c r="J228" s="24">
        <v>245</v>
      </c>
      <c r="K228" s="24">
        <v>246</v>
      </c>
      <c r="L228" s="24">
        <v>241</v>
      </c>
      <c r="M228" s="24">
        <f>'[4]Rolling 12 Mos Total Volunteers'!$M$12</f>
        <v>241</v>
      </c>
      <c r="N228" s="52">
        <f>M228-B228</f>
        <v>-17</v>
      </c>
      <c r="O228" s="16">
        <f>+N228/$B228</f>
        <v>-6.589147286821706E-2</v>
      </c>
      <c r="R228" s="21"/>
    </row>
    <row r="229" spans="1:18" ht="15" customHeight="1" x14ac:dyDescent="0.25">
      <c r="A229" s="55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7"/>
      <c r="P229" s="33"/>
      <c r="Q229" s="25"/>
      <c r="R229" s="20" t="s">
        <v>70</v>
      </c>
    </row>
    <row r="230" spans="1:18" ht="15" customHeight="1" x14ac:dyDescent="0.25">
      <c r="A230" s="2" t="s">
        <v>3</v>
      </c>
      <c r="B230" s="24">
        <v>2</v>
      </c>
      <c r="C230" s="24">
        <v>3</v>
      </c>
      <c r="D230" s="24">
        <v>3</v>
      </c>
      <c r="E230" s="24">
        <v>2</v>
      </c>
      <c r="F230" s="24">
        <v>2</v>
      </c>
      <c r="G230" s="24">
        <v>2</v>
      </c>
      <c r="H230" s="24">
        <v>2</v>
      </c>
      <c r="I230" s="24">
        <v>5</v>
      </c>
      <c r="J230" s="24">
        <v>2</v>
      </c>
      <c r="K230" s="24">
        <v>1</v>
      </c>
      <c r="L230" s="24">
        <v>1</v>
      </c>
      <c r="M230" s="24">
        <f>'[15]9th Circuit 11.18'!$H$20</f>
        <v>4</v>
      </c>
      <c r="N230" s="24"/>
      <c r="O230" s="13"/>
      <c r="P230" s="52"/>
      <c r="Q230" s="34" t="s">
        <v>40</v>
      </c>
      <c r="R230" s="20" t="s">
        <v>37</v>
      </c>
    </row>
    <row r="231" spans="1:18" ht="15" customHeight="1" x14ac:dyDescent="0.25">
      <c r="A231" s="2" t="s">
        <v>2</v>
      </c>
      <c r="B231" s="24">
        <v>2</v>
      </c>
      <c r="C231" s="24">
        <v>3</v>
      </c>
      <c r="D231" s="24">
        <v>3</v>
      </c>
      <c r="E231" s="24">
        <v>2</v>
      </c>
      <c r="F231" s="24">
        <v>2</v>
      </c>
      <c r="G231" s="24">
        <v>2</v>
      </c>
      <c r="H231" s="24">
        <v>2</v>
      </c>
      <c r="I231" s="24">
        <v>5</v>
      </c>
      <c r="J231" s="24">
        <v>3</v>
      </c>
      <c r="K231" s="24">
        <v>0</v>
      </c>
      <c r="L231" s="24">
        <v>0</v>
      </c>
      <c r="M231" s="24">
        <f>'[15]9th Circuit 11.18'!$H$21</f>
        <v>0</v>
      </c>
      <c r="N231" s="24"/>
      <c r="O231" s="14"/>
      <c r="P231" s="34"/>
      <c r="Q231" s="36" t="s">
        <v>42</v>
      </c>
      <c r="R231" s="38" t="s">
        <v>44</v>
      </c>
    </row>
    <row r="232" spans="1:18" ht="15" customHeight="1" x14ac:dyDescent="0.25">
      <c r="A232" s="2" t="s">
        <v>32</v>
      </c>
      <c r="B232" s="26">
        <v>1.2341463414634146</v>
      </c>
      <c r="C232" s="26">
        <v>1.2087378640776698</v>
      </c>
      <c r="D232" s="26">
        <v>1.1893203883495145</v>
      </c>
      <c r="E232" s="26">
        <v>1.1463414634146341</v>
      </c>
      <c r="F232" s="26">
        <v>1.1121951219512196</v>
      </c>
      <c r="G232" s="26">
        <v>1.102439024390244</v>
      </c>
      <c r="H232" s="26">
        <v>1.0292682926829269</v>
      </c>
      <c r="I232" s="26">
        <v>0.99519230769230771</v>
      </c>
      <c r="J232" s="26">
        <v>1.0097560975609756</v>
      </c>
      <c r="K232" s="26">
        <v>1.0443349753694582</v>
      </c>
      <c r="L232" s="26">
        <v>1.0490196078431373</v>
      </c>
      <c r="M232" s="26">
        <f t="shared" ref="M232" si="66">+M224/M218</f>
        <v>0.99519230769230771</v>
      </c>
      <c r="N232" s="26"/>
      <c r="O232" s="16"/>
      <c r="P232" s="33"/>
      <c r="Q232" s="32">
        <f>SUM(B231:M231)/12</f>
        <v>2</v>
      </c>
      <c r="R232" s="54">
        <f>[5]Sheet1!$Q$11</f>
        <v>1</v>
      </c>
    </row>
    <row r="233" spans="1:18" ht="15" customHeight="1" x14ac:dyDescent="0.25">
      <c r="A233" s="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5"/>
      <c r="M233" s="25"/>
      <c r="R233" s="16"/>
    </row>
    <row r="234" spans="1:18" ht="45" x14ac:dyDescent="0.25">
      <c r="A234" s="7" t="s">
        <v>11</v>
      </c>
      <c r="B234" s="4" t="s">
        <v>57</v>
      </c>
      <c r="C234" s="4" t="s">
        <v>58</v>
      </c>
      <c r="D234" s="4" t="s">
        <v>59</v>
      </c>
      <c r="E234" s="4" t="s">
        <v>60</v>
      </c>
      <c r="F234" s="4" t="s">
        <v>61</v>
      </c>
      <c r="G234" s="4" t="s">
        <v>62</v>
      </c>
      <c r="H234" s="4" t="s">
        <v>63</v>
      </c>
      <c r="I234" s="4" t="s">
        <v>64</v>
      </c>
      <c r="J234" s="4" t="s">
        <v>65</v>
      </c>
      <c r="K234" s="4" t="s">
        <v>67</v>
      </c>
      <c r="L234" s="76" t="s">
        <v>71</v>
      </c>
      <c r="M234" s="76" t="s">
        <v>74</v>
      </c>
      <c r="N234" s="63" t="s">
        <v>51</v>
      </c>
      <c r="O234" s="64" t="s">
        <v>52</v>
      </c>
      <c r="P234" s="15"/>
      <c r="Q234" s="15" t="s">
        <v>36</v>
      </c>
      <c r="R234" s="93" t="s">
        <v>69</v>
      </c>
    </row>
    <row r="235" spans="1:18" ht="15" customHeight="1" x14ac:dyDescent="0.25">
      <c r="A235" s="2" t="s">
        <v>0</v>
      </c>
      <c r="B235" s="24">
        <v>546</v>
      </c>
      <c r="C235" s="24">
        <v>563</v>
      </c>
      <c r="D235" s="24">
        <v>555</v>
      </c>
      <c r="E235" s="24">
        <v>558</v>
      </c>
      <c r="F235" s="24">
        <v>547</v>
      </c>
      <c r="G235" s="24">
        <v>541</v>
      </c>
      <c r="H235" s="24">
        <v>542</v>
      </c>
      <c r="I235" s="24">
        <v>528</v>
      </c>
      <c r="J235" s="24">
        <v>549</v>
      </c>
      <c r="K235" s="24">
        <v>547</v>
      </c>
      <c r="L235" s="24">
        <v>549</v>
      </c>
      <c r="M235" s="24">
        <f>'[16]10th Circuit Summary 11.18'!$H$16</f>
        <v>534</v>
      </c>
      <c r="N235" s="24">
        <f t="shared" ref="N235:N244" si="67">M235-B235</f>
        <v>-12</v>
      </c>
      <c r="O235" s="16">
        <f t="shared" ref="O235:O244" si="68">+N235/$B235</f>
        <v>-2.197802197802198E-2</v>
      </c>
      <c r="P235" s="33"/>
      <c r="Q235" s="31" t="s">
        <v>26</v>
      </c>
      <c r="R235" s="31" t="s">
        <v>39</v>
      </c>
    </row>
    <row r="236" spans="1:18" ht="15" customHeight="1" x14ac:dyDescent="0.25">
      <c r="A236" s="2" t="s">
        <v>1</v>
      </c>
      <c r="B236" s="24">
        <v>246</v>
      </c>
      <c r="C236" s="24">
        <v>234</v>
      </c>
      <c r="D236" s="24">
        <v>245</v>
      </c>
      <c r="E236" s="24">
        <v>236</v>
      </c>
      <c r="F236" s="24">
        <v>247</v>
      </c>
      <c r="G236" s="24">
        <v>256</v>
      </c>
      <c r="H236" s="24">
        <v>262</v>
      </c>
      <c r="I236" s="24">
        <v>255</v>
      </c>
      <c r="J236" s="24">
        <v>119</v>
      </c>
      <c r="K236" s="24">
        <v>137</v>
      </c>
      <c r="L236" s="24">
        <v>152</v>
      </c>
      <c r="M236" s="24">
        <f>'[16]10th Circuit Summary 11.18'!$G$17</f>
        <v>181</v>
      </c>
      <c r="N236" s="24">
        <f t="shared" si="67"/>
        <v>-65</v>
      </c>
      <c r="O236" s="16">
        <f t="shared" si="68"/>
        <v>-0.26422764227642276</v>
      </c>
      <c r="P236" s="33"/>
      <c r="Q236" s="33">
        <f>1-M236/M237</f>
        <v>0.74685314685314685</v>
      </c>
      <c r="R236" s="52">
        <v>800</v>
      </c>
    </row>
    <row r="237" spans="1:18" ht="15" customHeight="1" x14ac:dyDescent="0.25">
      <c r="A237" s="2" t="s">
        <v>34</v>
      </c>
      <c r="B237" s="29">
        <v>792</v>
      </c>
      <c r="C237" s="29">
        <v>797</v>
      </c>
      <c r="D237" s="29">
        <v>800</v>
      </c>
      <c r="E237" s="29">
        <v>794</v>
      </c>
      <c r="F237" s="29">
        <v>794</v>
      </c>
      <c r="G237" s="29">
        <v>797</v>
      </c>
      <c r="H237" s="29">
        <v>804</v>
      </c>
      <c r="I237" s="29">
        <v>783</v>
      </c>
      <c r="J237" s="29">
        <v>668</v>
      </c>
      <c r="K237" s="29">
        <v>684</v>
      </c>
      <c r="L237" s="29">
        <v>701</v>
      </c>
      <c r="M237" s="29">
        <f t="shared" ref="M237" si="69">SUM(M235:M236)</f>
        <v>715</v>
      </c>
      <c r="N237" s="24">
        <f t="shared" si="67"/>
        <v>-77</v>
      </c>
      <c r="O237" s="16">
        <f t="shared" si="68"/>
        <v>-9.7222222222222224E-2</v>
      </c>
      <c r="P237" s="33"/>
      <c r="Q237" s="34"/>
      <c r="R237" s="35"/>
    </row>
    <row r="238" spans="1:18" ht="15" customHeight="1" x14ac:dyDescent="0.25">
      <c r="A238" s="97" t="s">
        <v>66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22</v>
      </c>
      <c r="J238" s="29">
        <v>569</v>
      </c>
      <c r="K238" s="29">
        <v>564</v>
      </c>
      <c r="L238" s="29">
        <v>558</v>
      </c>
      <c r="M238" s="29">
        <f>'[16]10th Circuit Summary 11.18'!$H$19+'[2]GAL Alumni by County'!$G$8</f>
        <v>555</v>
      </c>
      <c r="N238" s="24">
        <f t="shared" si="67"/>
        <v>555</v>
      </c>
      <c r="O238" s="16" t="str">
        <f>IF(B238=0,"0.0%",N238/B238)</f>
        <v>0.0%</v>
      </c>
      <c r="P238" s="33"/>
      <c r="Q238" s="34"/>
      <c r="R238" s="35"/>
    </row>
    <row r="239" spans="1:18" ht="15" customHeight="1" x14ac:dyDescent="0.25">
      <c r="A239" s="2" t="s">
        <v>68</v>
      </c>
      <c r="B239" s="29">
        <v>61</v>
      </c>
      <c r="C239" s="29">
        <v>71</v>
      </c>
      <c r="D239" s="29">
        <v>66</v>
      </c>
      <c r="E239" s="29">
        <v>77</v>
      </c>
      <c r="F239" s="29">
        <v>79</v>
      </c>
      <c r="G239" s="29">
        <v>84</v>
      </c>
      <c r="H239" s="29">
        <v>78</v>
      </c>
      <c r="I239" s="29">
        <v>75</v>
      </c>
      <c r="J239" s="29">
        <v>11</v>
      </c>
      <c r="K239" s="29">
        <v>10</v>
      </c>
      <c r="L239" s="29">
        <v>12</v>
      </c>
      <c r="M239" s="29">
        <f>'[3]12+ Months Inactive by County'!$G$8</f>
        <v>14</v>
      </c>
      <c r="N239" s="24">
        <f t="shared" si="67"/>
        <v>-47</v>
      </c>
      <c r="O239" s="16">
        <f t="shared" si="68"/>
        <v>-0.77049180327868849</v>
      </c>
      <c r="P239" s="33"/>
      <c r="Q239" s="34"/>
      <c r="R239" s="35"/>
    </row>
    <row r="240" spans="1:18" ht="15" customHeight="1" x14ac:dyDescent="0.25">
      <c r="A240" s="2" t="s">
        <v>27</v>
      </c>
      <c r="B240" s="24">
        <v>31</v>
      </c>
      <c r="C240" s="24">
        <v>31</v>
      </c>
      <c r="D240" s="24">
        <v>31</v>
      </c>
      <c r="E240" s="24">
        <v>31</v>
      </c>
      <c r="F240" s="24">
        <v>24</v>
      </c>
      <c r="G240" s="24">
        <v>23</v>
      </c>
      <c r="H240" s="24">
        <v>23</v>
      </c>
      <c r="I240" s="24">
        <v>23</v>
      </c>
      <c r="J240" s="24">
        <v>23</v>
      </c>
      <c r="K240" s="24">
        <v>23</v>
      </c>
      <c r="L240" s="24">
        <v>23</v>
      </c>
      <c r="M240" s="24">
        <f>'[16]10th Circuit Summary 11.18'!$H$18</f>
        <v>23</v>
      </c>
      <c r="N240" s="24">
        <f t="shared" si="67"/>
        <v>-8</v>
      </c>
      <c r="O240" s="16">
        <f t="shared" si="68"/>
        <v>-0.25806451612903225</v>
      </c>
      <c r="P240" s="33"/>
    </row>
    <row r="241" spans="1:18" ht="15" customHeight="1" x14ac:dyDescent="0.25">
      <c r="A241" s="2" t="s">
        <v>29</v>
      </c>
      <c r="B241" s="24">
        <v>823</v>
      </c>
      <c r="C241" s="24">
        <v>828</v>
      </c>
      <c r="D241" s="24">
        <v>831</v>
      </c>
      <c r="E241" s="24">
        <v>825</v>
      </c>
      <c r="F241" s="24">
        <v>818</v>
      </c>
      <c r="G241" s="24">
        <v>820</v>
      </c>
      <c r="H241" s="24">
        <v>827</v>
      </c>
      <c r="I241" s="24">
        <v>828</v>
      </c>
      <c r="J241" s="24">
        <v>1260</v>
      </c>
      <c r="K241" s="24">
        <v>1271</v>
      </c>
      <c r="L241" s="24">
        <v>1282</v>
      </c>
      <c r="M241" s="24">
        <f>M235+M236+M238+M240</f>
        <v>1293</v>
      </c>
      <c r="N241" s="24">
        <f t="shared" si="67"/>
        <v>470</v>
      </c>
      <c r="O241" s="16">
        <f t="shared" si="68"/>
        <v>0.57108140947752128</v>
      </c>
      <c r="P241" s="33"/>
    </row>
    <row r="242" spans="1:18" ht="15" customHeight="1" x14ac:dyDescent="0.25">
      <c r="A242" s="2" t="s">
        <v>47</v>
      </c>
      <c r="B242" s="24">
        <v>201</v>
      </c>
      <c r="C242" s="24">
        <v>172</v>
      </c>
      <c r="D242" s="24">
        <v>175</v>
      </c>
      <c r="E242" s="24">
        <v>141</v>
      </c>
      <c r="F242" s="24">
        <v>155</v>
      </c>
      <c r="G242" s="24">
        <v>153</v>
      </c>
      <c r="H242" s="24">
        <v>155</v>
      </c>
      <c r="I242" s="24">
        <v>197</v>
      </c>
      <c r="J242" s="24">
        <v>200</v>
      </c>
      <c r="K242" s="24">
        <v>203</v>
      </c>
      <c r="L242" s="24">
        <v>202</v>
      </c>
      <c r="M242" s="24">
        <f>'[16]10th Circuit Summary 11.18'!$B$9</f>
        <v>200</v>
      </c>
      <c r="N242" s="24">
        <f t="shared" si="67"/>
        <v>-1</v>
      </c>
      <c r="O242" s="16">
        <f t="shared" si="68"/>
        <v>-4.9751243781094526E-3</v>
      </c>
      <c r="P242" s="33"/>
      <c r="Q242" s="34" t="s">
        <v>40</v>
      </c>
      <c r="R242" s="34" t="s">
        <v>43</v>
      </c>
    </row>
    <row r="243" spans="1:18" ht="15" customHeight="1" x14ac:dyDescent="0.25">
      <c r="A243" s="2" t="s">
        <v>30</v>
      </c>
      <c r="B243" s="24">
        <v>1182</v>
      </c>
      <c r="C243" s="24">
        <v>1181</v>
      </c>
      <c r="D243" s="24">
        <v>1182</v>
      </c>
      <c r="E243" s="24">
        <v>1184</v>
      </c>
      <c r="F243" s="24">
        <v>1149</v>
      </c>
      <c r="G243" s="24">
        <v>1132</v>
      </c>
      <c r="H243" s="24">
        <v>1149</v>
      </c>
      <c r="I243" s="24">
        <v>1101</v>
      </c>
      <c r="J243" s="24">
        <v>1117</v>
      </c>
      <c r="K243" s="24">
        <v>1149</v>
      </c>
      <c r="L243" s="24">
        <v>1146</v>
      </c>
      <c r="M243" s="24">
        <f>'[16]10th Circuit Summary 11.18'!$B$16</f>
        <v>1158</v>
      </c>
      <c r="N243" s="24">
        <f t="shared" si="67"/>
        <v>-24</v>
      </c>
      <c r="O243" s="16">
        <f t="shared" si="68"/>
        <v>-2.030456852791878E-2</v>
      </c>
      <c r="P243" s="33"/>
      <c r="Q243" s="36" t="s">
        <v>41</v>
      </c>
      <c r="R243" s="37" t="s">
        <v>39</v>
      </c>
    </row>
    <row r="244" spans="1:18" ht="15" customHeight="1" x14ac:dyDescent="0.25">
      <c r="A244" s="2" t="s">
        <v>31</v>
      </c>
      <c r="B244" s="24">
        <v>1383</v>
      </c>
      <c r="C244" s="24">
        <v>1353</v>
      </c>
      <c r="D244" s="24">
        <v>1357</v>
      </c>
      <c r="E244" s="24">
        <v>1325</v>
      </c>
      <c r="F244" s="24">
        <v>1304</v>
      </c>
      <c r="G244" s="24">
        <v>1285</v>
      </c>
      <c r="H244" s="24">
        <v>1304</v>
      </c>
      <c r="I244" s="24">
        <v>1298</v>
      </c>
      <c r="J244" s="24">
        <v>1317</v>
      </c>
      <c r="K244" s="24">
        <v>1352</v>
      </c>
      <c r="L244" s="24">
        <v>1348</v>
      </c>
      <c r="M244" s="24">
        <f t="shared" ref="M244" si="70">SUM(M242:M243)</f>
        <v>1358</v>
      </c>
      <c r="N244" s="24">
        <f t="shared" si="67"/>
        <v>-25</v>
      </c>
      <c r="O244" s="16">
        <f t="shared" si="68"/>
        <v>-1.8076644974692697E-2</v>
      </c>
      <c r="P244" s="33"/>
      <c r="Q244" s="32">
        <f>SUM(B249:M249)/12</f>
        <v>13.75</v>
      </c>
      <c r="R244" s="33">
        <f>M237/R236</f>
        <v>0.89375000000000004</v>
      </c>
    </row>
    <row r="245" spans="1:18" ht="15" customHeight="1" x14ac:dyDescent="0.25">
      <c r="A245" s="70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2"/>
      <c r="M245" s="72"/>
      <c r="N245" s="72"/>
      <c r="O245" s="72"/>
      <c r="R245" s="21"/>
    </row>
    <row r="246" spans="1:18" ht="15" customHeight="1" x14ac:dyDescent="0.25">
      <c r="A246" s="2" t="s">
        <v>53</v>
      </c>
      <c r="B246" s="24">
        <v>2222</v>
      </c>
      <c r="C246" s="24">
        <v>2274</v>
      </c>
      <c r="D246" s="24">
        <v>2267</v>
      </c>
      <c r="E246" s="24">
        <v>2234</v>
      </c>
      <c r="F246" s="24">
        <v>2214</v>
      </c>
      <c r="G246" s="24">
        <v>2204</v>
      </c>
      <c r="H246" s="24">
        <v>2195</v>
      </c>
      <c r="I246" s="24">
        <v>2176</v>
      </c>
      <c r="J246" s="24">
        <v>2137</v>
      </c>
      <c r="K246" s="24">
        <v>2162</v>
      </c>
      <c r="L246" s="24">
        <v>2138</v>
      </c>
      <c r="M246" s="24">
        <f>'[4]Rolling 12 Mos Total Children'!$M$13</f>
        <v>2105</v>
      </c>
      <c r="N246" s="24">
        <f>M246-B246</f>
        <v>-117</v>
      </c>
      <c r="O246" s="16">
        <f>+N246/$B246</f>
        <v>-5.2655265526552655E-2</v>
      </c>
      <c r="R246" s="21"/>
    </row>
    <row r="247" spans="1:18" ht="15" customHeight="1" x14ac:dyDescent="0.25">
      <c r="A247" s="2" t="s">
        <v>54</v>
      </c>
      <c r="B247" s="24">
        <v>976</v>
      </c>
      <c r="C247" s="24">
        <v>979</v>
      </c>
      <c r="D247" s="24">
        <v>985</v>
      </c>
      <c r="E247" s="24">
        <v>987</v>
      </c>
      <c r="F247" s="24">
        <v>981</v>
      </c>
      <c r="G247" s="24">
        <v>982</v>
      </c>
      <c r="H247" s="24">
        <v>984</v>
      </c>
      <c r="I247" s="24">
        <v>985</v>
      </c>
      <c r="J247" s="24">
        <v>987</v>
      </c>
      <c r="K247" s="24">
        <v>989</v>
      </c>
      <c r="L247" s="24">
        <v>987</v>
      </c>
      <c r="M247" s="24">
        <f>'[4]Rolling 12 Mos Total Volunteers'!$M$13</f>
        <v>980</v>
      </c>
      <c r="N247" s="52">
        <f>M247-B247</f>
        <v>4</v>
      </c>
      <c r="O247" s="16">
        <f>+N247/$B247</f>
        <v>4.0983606557377051E-3</v>
      </c>
      <c r="R247" s="21"/>
    </row>
    <row r="248" spans="1:18" ht="15" customHeight="1" x14ac:dyDescent="0.2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7"/>
      <c r="P248" s="33"/>
      <c r="Q248" s="25"/>
      <c r="R248" s="20" t="s">
        <v>72</v>
      </c>
    </row>
    <row r="249" spans="1:18" ht="15" customHeight="1" x14ac:dyDescent="0.25">
      <c r="A249" s="2" t="s">
        <v>3</v>
      </c>
      <c r="B249" s="24">
        <v>11</v>
      </c>
      <c r="C249" s="24">
        <v>16</v>
      </c>
      <c r="D249" s="24">
        <v>20</v>
      </c>
      <c r="E249" s="24">
        <v>13</v>
      </c>
      <c r="F249" s="24">
        <v>9</v>
      </c>
      <c r="G249" s="24">
        <v>10</v>
      </c>
      <c r="H249" s="24">
        <v>15</v>
      </c>
      <c r="I249" s="24">
        <v>16</v>
      </c>
      <c r="J249" s="24">
        <v>19</v>
      </c>
      <c r="K249" s="24">
        <v>13</v>
      </c>
      <c r="L249" s="24">
        <v>12</v>
      </c>
      <c r="M249" s="24">
        <f>'[16]10th Circuit Summary 11.18'!$H$20</f>
        <v>11</v>
      </c>
      <c r="N249" s="24"/>
      <c r="O249" s="13"/>
      <c r="P249" s="52"/>
      <c r="Q249" s="34" t="s">
        <v>40</v>
      </c>
      <c r="R249" s="20" t="s">
        <v>37</v>
      </c>
    </row>
    <row r="250" spans="1:18" ht="15" customHeight="1" x14ac:dyDescent="0.25">
      <c r="A250" s="2" t="s">
        <v>2</v>
      </c>
      <c r="B250" s="24">
        <v>11</v>
      </c>
      <c r="C250" s="24">
        <v>18</v>
      </c>
      <c r="D250" s="24">
        <v>19</v>
      </c>
      <c r="E250" s="24">
        <v>10</v>
      </c>
      <c r="F250" s="24">
        <v>7</v>
      </c>
      <c r="G250" s="24">
        <v>10</v>
      </c>
      <c r="H250" s="24">
        <v>15</v>
      </c>
      <c r="I250" s="24">
        <v>14</v>
      </c>
      <c r="J250" s="24">
        <v>0</v>
      </c>
      <c r="K250" s="24">
        <v>0</v>
      </c>
      <c r="L250" s="24">
        <v>0</v>
      </c>
      <c r="M250" s="24">
        <f>'[16]10th Circuit Summary 11.18'!$H$21</f>
        <v>0</v>
      </c>
      <c r="N250" s="24"/>
      <c r="O250" s="14"/>
      <c r="P250" s="34"/>
      <c r="Q250" s="36" t="s">
        <v>42</v>
      </c>
      <c r="R250" s="38" t="s">
        <v>44</v>
      </c>
    </row>
    <row r="251" spans="1:18" ht="15" customHeight="1" x14ac:dyDescent="0.25">
      <c r="A251" s="2" t="s">
        <v>32</v>
      </c>
      <c r="B251" s="26">
        <v>1.4924242424242424</v>
      </c>
      <c r="C251" s="26">
        <v>1.4818067754077793</v>
      </c>
      <c r="D251" s="26">
        <v>1.4775</v>
      </c>
      <c r="E251" s="26">
        <v>1.491183879093199</v>
      </c>
      <c r="F251" s="26">
        <v>1.4471032745591939</v>
      </c>
      <c r="G251" s="26">
        <v>1.4203262233375158</v>
      </c>
      <c r="H251" s="26">
        <v>1.4291044776119404</v>
      </c>
      <c r="I251" s="26">
        <v>1.4061302681992338</v>
      </c>
      <c r="J251" s="26">
        <v>1.6721556886227544</v>
      </c>
      <c r="K251" s="26">
        <v>1.6798245614035088</v>
      </c>
      <c r="L251" s="26">
        <v>1.6348074179743224</v>
      </c>
      <c r="M251" s="26">
        <f t="shared" ref="M251" si="71">+M243/M237</f>
        <v>1.6195804195804195</v>
      </c>
      <c r="N251" s="26"/>
      <c r="O251" s="16"/>
      <c r="P251" s="33"/>
      <c r="Q251" s="32">
        <f>SUM(B250:M250)/12</f>
        <v>8.6666666666666661</v>
      </c>
      <c r="R251" s="54">
        <f>[5]Sheet1!$Q$12</f>
        <v>0.83815028901734101</v>
      </c>
    </row>
    <row r="252" spans="1:18" ht="15" customHeight="1" x14ac:dyDescent="0.25">
      <c r="A252" s="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5"/>
      <c r="M252" s="25"/>
      <c r="R252" s="16"/>
    </row>
    <row r="253" spans="1:18" ht="45" x14ac:dyDescent="0.25">
      <c r="A253" s="7" t="s">
        <v>19</v>
      </c>
      <c r="B253" s="4" t="s">
        <v>57</v>
      </c>
      <c r="C253" s="4" t="s">
        <v>58</v>
      </c>
      <c r="D253" s="4" t="s">
        <v>59</v>
      </c>
      <c r="E253" s="4" t="s">
        <v>60</v>
      </c>
      <c r="F253" s="4" t="s">
        <v>61</v>
      </c>
      <c r="G253" s="4" t="s">
        <v>62</v>
      </c>
      <c r="H253" s="4" t="s">
        <v>63</v>
      </c>
      <c r="I253" s="4" t="s">
        <v>64</v>
      </c>
      <c r="J253" s="4" t="s">
        <v>65</v>
      </c>
      <c r="K253" s="4" t="s">
        <v>67</v>
      </c>
      <c r="L253" s="76" t="s">
        <v>71</v>
      </c>
      <c r="M253" s="76" t="s">
        <v>74</v>
      </c>
      <c r="N253" s="63" t="s">
        <v>51</v>
      </c>
      <c r="O253" s="64" t="s">
        <v>52</v>
      </c>
      <c r="P253" s="15"/>
      <c r="Q253" s="15" t="s">
        <v>36</v>
      </c>
      <c r="R253" s="93" t="s">
        <v>69</v>
      </c>
    </row>
    <row r="254" spans="1:18" ht="15" customHeight="1" x14ac:dyDescent="0.25">
      <c r="A254" s="2" t="s">
        <v>0</v>
      </c>
      <c r="B254" s="24">
        <v>409</v>
      </c>
      <c r="C254" s="24">
        <v>417</v>
      </c>
      <c r="D254" s="24">
        <v>412</v>
      </c>
      <c r="E254" s="24">
        <v>421</v>
      </c>
      <c r="F254" s="24">
        <v>419</v>
      </c>
      <c r="G254" s="24">
        <v>425</v>
      </c>
      <c r="H254" s="24">
        <v>419</v>
      </c>
      <c r="I254" s="24">
        <v>417</v>
      </c>
      <c r="J254" s="24">
        <v>417</v>
      </c>
      <c r="K254" s="24">
        <v>426</v>
      </c>
      <c r="L254" s="24">
        <v>435</v>
      </c>
      <c r="M254" s="24">
        <f>'[17]12th Circuit Summary 11.18'!$H$16</f>
        <v>424</v>
      </c>
      <c r="N254" s="24">
        <f t="shared" ref="N254:N263" si="72">M254-B254</f>
        <v>15</v>
      </c>
      <c r="O254" s="16">
        <f t="shared" ref="O254:O263" si="73">+N254/$B254</f>
        <v>3.6674816625916873E-2</v>
      </c>
      <c r="P254" s="33"/>
      <c r="Q254" s="31" t="s">
        <v>26</v>
      </c>
      <c r="R254" s="31" t="s">
        <v>39</v>
      </c>
    </row>
    <row r="255" spans="1:18" ht="15" customHeight="1" x14ac:dyDescent="0.25">
      <c r="A255" s="2" t="s">
        <v>1</v>
      </c>
      <c r="B255" s="24">
        <v>78</v>
      </c>
      <c r="C255" s="24">
        <v>78</v>
      </c>
      <c r="D255" s="24">
        <v>97</v>
      </c>
      <c r="E255" s="24">
        <v>82</v>
      </c>
      <c r="F255" s="24">
        <v>91</v>
      </c>
      <c r="G255" s="24">
        <v>89</v>
      </c>
      <c r="H255" s="24">
        <v>102</v>
      </c>
      <c r="I255" s="24">
        <v>89</v>
      </c>
      <c r="J255" s="24">
        <v>85</v>
      </c>
      <c r="K255" s="24">
        <v>85</v>
      </c>
      <c r="L255" s="24">
        <v>80</v>
      </c>
      <c r="M255" s="24">
        <f>'[17]12th Circuit Summary 11.18'!$G$17</f>
        <v>103</v>
      </c>
      <c r="N255" s="24">
        <f t="shared" si="72"/>
        <v>25</v>
      </c>
      <c r="O255" s="16">
        <f t="shared" si="73"/>
        <v>0.32051282051282054</v>
      </c>
      <c r="P255" s="33"/>
      <c r="Q255" s="33">
        <f>1-M255/M256</f>
        <v>0.8045540796963947</v>
      </c>
      <c r="R255" s="52">
        <v>456</v>
      </c>
    </row>
    <row r="256" spans="1:18" ht="15" customHeight="1" x14ac:dyDescent="0.25">
      <c r="A256" s="2" t="s">
        <v>34</v>
      </c>
      <c r="B256" s="29">
        <v>487</v>
      </c>
      <c r="C256" s="29">
        <v>495</v>
      </c>
      <c r="D256" s="29">
        <v>509</v>
      </c>
      <c r="E256" s="29">
        <v>503</v>
      </c>
      <c r="F256" s="29">
        <v>510</v>
      </c>
      <c r="G256" s="29">
        <v>514</v>
      </c>
      <c r="H256" s="29">
        <v>521</v>
      </c>
      <c r="I256" s="29">
        <v>506</v>
      </c>
      <c r="J256" s="29">
        <v>502</v>
      </c>
      <c r="K256" s="29">
        <v>511</v>
      </c>
      <c r="L256" s="29">
        <v>515</v>
      </c>
      <c r="M256" s="29">
        <f t="shared" ref="M256" si="74">SUM(M254:M255)</f>
        <v>527</v>
      </c>
      <c r="N256" s="24">
        <f t="shared" si="72"/>
        <v>40</v>
      </c>
      <c r="O256" s="16">
        <f t="shared" si="73"/>
        <v>8.2135523613963035E-2</v>
      </c>
      <c r="P256" s="33"/>
      <c r="Q256" s="34"/>
      <c r="R256" s="35"/>
    </row>
    <row r="257" spans="1:18" ht="15" customHeight="1" x14ac:dyDescent="0.25">
      <c r="A257" s="97" t="s">
        <v>66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1</v>
      </c>
      <c r="J257" s="29">
        <v>246</v>
      </c>
      <c r="K257" s="29">
        <v>252</v>
      </c>
      <c r="L257" s="29">
        <v>252</v>
      </c>
      <c r="M257" s="29">
        <f>'[17]12th Circuit Summary 11.18'!$H$19+'[2]GAL Alumni by County'!$G$14</f>
        <v>252</v>
      </c>
      <c r="N257" s="24">
        <f t="shared" si="72"/>
        <v>252</v>
      </c>
      <c r="O257" s="16" t="str">
        <f>IF(B257=0,"0.0%",N257/B257)</f>
        <v>0.0%</v>
      </c>
      <c r="P257" s="33"/>
      <c r="Q257" s="34"/>
      <c r="R257" s="35"/>
    </row>
    <row r="258" spans="1:18" ht="15" customHeight="1" x14ac:dyDescent="0.25">
      <c r="A258" s="2" t="s">
        <v>68</v>
      </c>
      <c r="B258" s="29">
        <v>13</v>
      </c>
      <c r="C258" s="29">
        <v>13</v>
      </c>
      <c r="D258" s="29">
        <v>12</v>
      </c>
      <c r="E258" s="29">
        <v>14</v>
      </c>
      <c r="F258" s="29">
        <v>14</v>
      </c>
      <c r="G258" s="29">
        <v>13</v>
      </c>
      <c r="H258" s="29">
        <v>15</v>
      </c>
      <c r="I258" s="29">
        <v>16</v>
      </c>
      <c r="J258" s="29">
        <v>13</v>
      </c>
      <c r="K258" s="29">
        <v>13</v>
      </c>
      <c r="L258" s="29">
        <v>15</v>
      </c>
      <c r="M258" s="29">
        <f>'[3]12+ Months Inactive by County'!$G$14</f>
        <v>15</v>
      </c>
      <c r="N258" s="24">
        <f t="shared" si="72"/>
        <v>2</v>
      </c>
      <c r="O258" s="16">
        <f t="shared" si="73"/>
        <v>0.15384615384615385</v>
      </c>
      <c r="P258" s="33"/>
      <c r="Q258" s="34"/>
      <c r="R258" s="35"/>
    </row>
    <row r="259" spans="1:18" ht="15" customHeight="1" x14ac:dyDescent="0.25">
      <c r="A259" s="2" t="s">
        <v>27</v>
      </c>
      <c r="B259" s="24">
        <v>28</v>
      </c>
      <c r="C259" s="24">
        <v>28</v>
      </c>
      <c r="D259" s="24">
        <v>27</v>
      </c>
      <c r="E259" s="24">
        <v>27</v>
      </c>
      <c r="F259" s="24">
        <v>27</v>
      </c>
      <c r="G259" s="24">
        <v>27</v>
      </c>
      <c r="H259" s="24">
        <v>27</v>
      </c>
      <c r="I259" s="24">
        <v>27</v>
      </c>
      <c r="J259" s="24">
        <v>27</v>
      </c>
      <c r="K259" s="24">
        <v>27</v>
      </c>
      <c r="L259" s="24">
        <v>27</v>
      </c>
      <c r="M259" s="24">
        <f>'[17]12th Circuit Summary 11.18'!$H$18</f>
        <v>27</v>
      </c>
      <c r="N259" s="24">
        <f t="shared" si="72"/>
        <v>-1</v>
      </c>
      <c r="O259" s="16">
        <f t="shared" si="73"/>
        <v>-3.5714285714285712E-2</v>
      </c>
      <c r="P259" s="33"/>
    </row>
    <row r="260" spans="1:18" ht="15" customHeight="1" x14ac:dyDescent="0.25">
      <c r="A260" s="2" t="s">
        <v>29</v>
      </c>
      <c r="B260" s="24">
        <v>515</v>
      </c>
      <c r="C260" s="24">
        <v>523</v>
      </c>
      <c r="D260" s="24">
        <v>536</v>
      </c>
      <c r="E260" s="24">
        <v>530</v>
      </c>
      <c r="F260" s="24">
        <v>537</v>
      </c>
      <c r="G260" s="24">
        <v>541</v>
      </c>
      <c r="H260" s="24">
        <v>548</v>
      </c>
      <c r="I260" s="24">
        <v>534</v>
      </c>
      <c r="J260" s="24">
        <v>775</v>
      </c>
      <c r="K260" s="24">
        <v>790</v>
      </c>
      <c r="L260" s="24">
        <v>794</v>
      </c>
      <c r="M260" s="24">
        <f>M254+M255+M257+M259</f>
        <v>806</v>
      </c>
      <c r="N260" s="24">
        <f t="shared" si="72"/>
        <v>291</v>
      </c>
      <c r="O260" s="16">
        <f t="shared" si="73"/>
        <v>0.56504854368932034</v>
      </c>
      <c r="P260" s="33"/>
    </row>
    <row r="261" spans="1:18" ht="15" customHeight="1" x14ac:dyDescent="0.25">
      <c r="A261" s="2" t="s">
        <v>47</v>
      </c>
      <c r="B261" s="24">
        <v>222</v>
      </c>
      <c r="C261" s="24">
        <v>225</v>
      </c>
      <c r="D261" s="24">
        <v>222</v>
      </c>
      <c r="E261" s="24">
        <v>196</v>
      </c>
      <c r="F261" s="24">
        <v>208</v>
      </c>
      <c r="G261" s="24">
        <v>192</v>
      </c>
      <c r="H261" s="24">
        <v>176</v>
      </c>
      <c r="I261" s="24">
        <v>200</v>
      </c>
      <c r="J261" s="24">
        <v>213</v>
      </c>
      <c r="K261" s="24">
        <v>226</v>
      </c>
      <c r="L261" s="24">
        <v>195</v>
      </c>
      <c r="M261" s="24">
        <f>'[17]12th Circuit Summary 11.18'!$B$9</f>
        <v>182</v>
      </c>
      <c r="N261" s="24">
        <f t="shared" si="72"/>
        <v>-40</v>
      </c>
      <c r="O261" s="16">
        <f t="shared" si="73"/>
        <v>-0.18018018018018017</v>
      </c>
      <c r="P261" s="33"/>
      <c r="Q261" s="34" t="s">
        <v>40</v>
      </c>
      <c r="R261" s="34" t="s">
        <v>43</v>
      </c>
    </row>
    <row r="262" spans="1:18" ht="15" customHeight="1" x14ac:dyDescent="0.25">
      <c r="A262" s="2" t="s">
        <v>30</v>
      </c>
      <c r="B262" s="24">
        <v>1074</v>
      </c>
      <c r="C262" s="24">
        <v>1055</v>
      </c>
      <c r="D262" s="24">
        <v>1028</v>
      </c>
      <c r="E262" s="24">
        <v>1027</v>
      </c>
      <c r="F262" s="24">
        <v>1022</v>
      </c>
      <c r="G262" s="24">
        <v>1048</v>
      </c>
      <c r="H262" s="24">
        <v>1038</v>
      </c>
      <c r="I262" s="24">
        <v>1032</v>
      </c>
      <c r="J262" s="24">
        <v>1041</v>
      </c>
      <c r="K262" s="24">
        <v>1048</v>
      </c>
      <c r="L262" s="24">
        <v>1049</v>
      </c>
      <c r="M262" s="24">
        <f>'[17]12th Circuit Summary 11.18'!$B$16</f>
        <v>1055</v>
      </c>
      <c r="N262" s="24">
        <f t="shared" si="72"/>
        <v>-19</v>
      </c>
      <c r="O262" s="16">
        <f t="shared" si="73"/>
        <v>-1.7690875232774673E-2</v>
      </c>
      <c r="P262" s="33"/>
      <c r="Q262" s="36" t="s">
        <v>41</v>
      </c>
      <c r="R262" s="37" t="s">
        <v>39</v>
      </c>
    </row>
    <row r="263" spans="1:18" ht="15" customHeight="1" x14ac:dyDescent="0.25">
      <c r="A263" s="2" t="s">
        <v>31</v>
      </c>
      <c r="B263" s="24">
        <v>1296</v>
      </c>
      <c r="C263" s="24">
        <v>1280</v>
      </c>
      <c r="D263" s="24">
        <v>1250</v>
      </c>
      <c r="E263" s="24">
        <v>1223</v>
      </c>
      <c r="F263" s="24">
        <v>1230</v>
      </c>
      <c r="G263" s="24">
        <v>1240</v>
      </c>
      <c r="H263" s="24">
        <v>1214</v>
      </c>
      <c r="I263" s="24">
        <v>1232</v>
      </c>
      <c r="J263" s="24">
        <v>1254</v>
      </c>
      <c r="K263" s="24">
        <v>1274</v>
      </c>
      <c r="L263" s="24">
        <v>1244</v>
      </c>
      <c r="M263" s="24">
        <f t="shared" ref="M263" si="75">SUM(M261:M262)</f>
        <v>1237</v>
      </c>
      <c r="N263" s="24">
        <f t="shared" si="72"/>
        <v>-59</v>
      </c>
      <c r="O263" s="16">
        <f t="shared" si="73"/>
        <v>-4.5524691358024692E-2</v>
      </c>
      <c r="P263" s="33"/>
      <c r="Q263" s="32">
        <f>SUM(B268:M268)/12</f>
        <v>10.083333333333334</v>
      </c>
      <c r="R263" s="33">
        <f>M256/R255</f>
        <v>1.1557017543859649</v>
      </c>
    </row>
    <row r="264" spans="1:18" ht="15" customHeight="1" x14ac:dyDescent="0.25">
      <c r="A264" s="70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2"/>
      <c r="M264" s="72"/>
      <c r="N264" s="72"/>
      <c r="O264" s="72"/>
      <c r="R264" s="21"/>
    </row>
    <row r="265" spans="1:18" ht="15" customHeight="1" x14ac:dyDescent="0.25">
      <c r="A265" s="2" t="s">
        <v>53</v>
      </c>
      <c r="B265" s="24">
        <v>2008</v>
      </c>
      <c r="C265" s="24">
        <v>2044</v>
      </c>
      <c r="D265" s="24">
        <v>2041</v>
      </c>
      <c r="E265" s="24">
        <v>2013</v>
      </c>
      <c r="F265" s="24">
        <v>2044</v>
      </c>
      <c r="G265" s="24">
        <v>1977</v>
      </c>
      <c r="H265" s="24">
        <v>1942</v>
      </c>
      <c r="I265" s="24">
        <v>1961</v>
      </c>
      <c r="J265" s="24">
        <v>1972</v>
      </c>
      <c r="K265" s="24">
        <v>1996</v>
      </c>
      <c r="L265" s="24">
        <v>1981</v>
      </c>
      <c r="M265" s="24">
        <f>'[4]Rolling 12 Mos Total Children'!$M$15</f>
        <v>1969</v>
      </c>
      <c r="N265" s="24">
        <f>M265-B265</f>
        <v>-39</v>
      </c>
      <c r="O265" s="16">
        <f>+N265/$B265</f>
        <v>-1.9422310756972112E-2</v>
      </c>
      <c r="R265" s="21"/>
    </row>
    <row r="266" spans="1:18" ht="15" customHeight="1" x14ac:dyDescent="0.25">
      <c r="A266" s="2" t="s">
        <v>54</v>
      </c>
      <c r="B266" s="24">
        <v>631</v>
      </c>
      <c r="C266" s="24">
        <v>640</v>
      </c>
      <c r="D266" s="24">
        <v>655</v>
      </c>
      <c r="E266" s="24">
        <v>656</v>
      </c>
      <c r="F266" s="24">
        <v>655</v>
      </c>
      <c r="G266" s="24">
        <v>650</v>
      </c>
      <c r="H266" s="24">
        <v>656</v>
      </c>
      <c r="I266" s="24">
        <v>644</v>
      </c>
      <c r="J266" s="24">
        <v>639</v>
      </c>
      <c r="K266" s="24">
        <v>649</v>
      </c>
      <c r="L266" s="24">
        <v>633</v>
      </c>
      <c r="M266" s="24">
        <f>'[4]Rolling 12 Mos Total Volunteers'!$M$15</f>
        <v>639</v>
      </c>
      <c r="N266" s="52">
        <f>M266-B266</f>
        <v>8</v>
      </c>
      <c r="O266" s="16">
        <f>+N266/$B266</f>
        <v>1.2678288431061807E-2</v>
      </c>
      <c r="R266" s="21"/>
    </row>
    <row r="267" spans="1:18" ht="15" customHeight="1" x14ac:dyDescent="0.25">
      <c r="A267" s="55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33"/>
      <c r="Q267" s="25"/>
      <c r="R267" s="20" t="s">
        <v>75</v>
      </c>
    </row>
    <row r="268" spans="1:18" ht="15" customHeight="1" x14ac:dyDescent="0.25">
      <c r="A268" s="2" t="s">
        <v>3</v>
      </c>
      <c r="B268" s="24">
        <v>0</v>
      </c>
      <c r="C268" s="24">
        <v>12</v>
      </c>
      <c r="D268" s="24">
        <v>25</v>
      </c>
      <c r="E268" s="24">
        <v>12</v>
      </c>
      <c r="F268" s="24">
        <v>7</v>
      </c>
      <c r="G268" s="24">
        <v>8</v>
      </c>
      <c r="H268" s="24">
        <v>13</v>
      </c>
      <c r="I268" s="24">
        <v>0</v>
      </c>
      <c r="J268" s="24">
        <v>13</v>
      </c>
      <c r="K268" s="24">
        <v>13</v>
      </c>
      <c r="L268" s="24">
        <v>6</v>
      </c>
      <c r="M268" s="24">
        <f>'[17]12th Circuit Summary 11.18'!$H$20</f>
        <v>12</v>
      </c>
      <c r="N268" s="24"/>
      <c r="O268" s="13"/>
      <c r="P268" s="52"/>
      <c r="Q268" s="34" t="s">
        <v>40</v>
      </c>
      <c r="R268" s="20" t="s">
        <v>37</v>
      </c>
    </row>
    <row r="269" spans="1:18" ht="15" customHeight="1" x14ac:dyDescent="0.25">
      <c r="A269" s="2" t="s">
        <v>2</v>
      </c>
      <c r="B269" s="24">
        <v>4</v>
      </c>
      <c r="C269" s="24">
        <v>11</v>
      </c>
      <c r="D269" s="24">
        <v>18</v>
      </c>
      <c r="E269" s="24">
        <v>0</v>
      </c>
      <c r="F269" s="24">
        <v>4</v>
      </c>
      <c r="G269" s="24">
        <v>6</v>
      </c>
      <c r="H269" s="24">
        <v>12</v>
      </c>
      <c r="I269" s="24">
        <v>0</v>
      </c>
      <c r="J269" s="24">
        <v>0</v>
      </c>
      <c r="K269" s="24">
        <v>1</v>
      </c>
      <c r="L269" s="24">
        <v>0</v>
      </c>
      <c r="M269" s="24">
        <f>'[17]12th Circuit Summary 11.18'!$H$21</f>
        <v>0</v>
      </c>
      <c r="N269" s="24"/>
      <c r="O269" s="14"/>
      <c r="P269" s="34"/>
      <c r="Q269" s="36" t="s">
        <v>42</v>
      </c>
      <c r="R269" s="38" t="s">
        <v>44</v>
      </c>
    </row>
    <row r="270" spans="1:18" ht="15" customHeight="1" x14ac:dyDescent="0.25">
      <c r="A270" s="2" t="s">
        <v>32</v>
      </c>
      <c r="B270" s="26">
        <v>2.2053388090349078</v>
      </c>
      <c r="C270" s="26">
        <v>2.1313131313131315</v>
      </c>
      <c r="D270" s="26">
        <v>2.0196463654223971</v>
      </c>
      <c r="E270" s="26">
        <v>2.0417495029821073</v>
      </c>
      <c r="F270" s="26">
        <v>2.003921568627451</v>
      </c>
      <c r="G270" s="26">
        <v>2.0389105058365757</v>
      </c>
      <c r="H270" s="26">
        <v>1.9923224568138196</v>
      </c>
      <c r="I270" s="26">
        <v>2.039525691699605</v>
      </c>
      <c r="J270" s="26">
        <v>2.0737051792828685</v>
      </c>
      <c r="K270" s="26">
        <v>2.0508806262230919</v>
      </c>
      <c r="L270" s="26">
        <v>2.036893203883495</v>
      </c>
      <c r="M270" s="26">
        <f t="shared" ref="M270" si="76">+M262/M256</f>
        <v>2.0018975332068312</v>
      </c>
      <c r="N270" s="26"/>
      <c r="O270" s="16"/>
      <c r="P270" s="33"/>
      <c r="Q270" s="32">
        <f>SUM(B269:M269)/12</f>
        <v>4.666666666666667</v>
      </c>
      <c r="R270" s="54">
        <f>[5]Sheet1!$Q$14</f>
        <v>0.95314330339711051</v>
      </c>
    </row>
    <row r="271" spans="1:18" ht="15" customHeight="1" x14ac:dyDescent="0.25">
      <c r="A271" s="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5"/>
      <c r="M271" s="25"/>
      <c r="R271" s="16"/>
    </row>
    <row r="272" spans="1:18" ht="45" x14ac:dyDescent="0.25">
      <c r="A272" s="7" t="s">
        <v>20</v>
      </c>
      <c r="B272" s="4" t="s">
        <v>57</v>
      </c>
      <c r="C272" s="4" t="s">
        <v>58</v>
      </c>
      <c r="D272" s="4" t="s">
        <v>59</v>
      </c>
      <c r="E272" s="4" t="s">
        <v>60</v>
      </c>
      <c r="F272" s="4" t="s">
        <v>61</v>
      </c>
      <c r="G272" s="4" t="s">
        <v>62</v>
      </c>
      <c r="H272" s="4" t="s">
        <v>63</v>
      </c>
      <c r="I272" s="4" t="s">
        <v>64</v>
      </c>
      <c r="J272" s="4" t="s">
        <v>65</v>
      </c>
      <c r="K272" s="4" t="s">
        <v>67</v>
      </c>
      <c r="L272" s="76" t="s">
        <v>71</v>
      </c>
      <c r="M272" s="76" t="s">
        <v>74</v>
      </c>
      <c r="N272" s="63" t="s">
        <v>51</v>
      </c>
      <c r="O272" s="64" t="s">
        <v>52</v>
      </c>
      <c r="P272" s="15"/>
      <c r="Q272" s="15" t="s">
        <v>36</v>
      </c>
      <c r="R272" s="93" t="s">
        <v>69</v>
      </c>
    </row>
    <row r="273" spans="1:18" ht="15" customHeight="1" x14ac:dyDescent="0.25">
      <c r="A273" s="2" t="s">
        <v>0</v>
      </c>
      <c r="B273" s="24">
        <v>540</v>
      </c>
      <c r="C273" s="24">
        <v>544</v>
      </c>
      <c r="D273" s="24">
        <v>547</v>
      </c>
      <c r="E273" s="24">
        <v>549</v>
      </c>
      <c r="F273" s="24">
        <v>541</v>
      </c>
      <c r="G273" s="24">
        <v>534</v>
      </c>
      <c r="H273" s="24">
        <v>531</v>
      </c>
      <c r="I273" s="24">
        <v>539</v>
      </c>
      <c r="J273" s="24">
        <v>553</v>
      </c>
      <c r="K273" s="24">
        <v>560</v>
      </c>
      <c r="L273" s="24">
        <v>570</v>
      </c>
      <c r="M273" s="24">
        <f>'[18]13th Circuit 11.18'!$H$16</f>
        <v>573</v>
      </c>
      <c r="N273" s="24">
        <f t="shared" ref="N273:N282" si="77">M273-B273</f>
        <v>33</v>
      </c>
      <c r="O273" s="16">
        <f t="shared" ref="O273:O282" si="78">+N273/$B273</f>
        <v>6.1111111111111109E-2</v>
      </c>
      <c r="P273" s="33"/>
      <c r="Q273" s="31" t="s">
        <v>26</v>
      </c>
      <c r="R273" s="31" t="s">
        <v>39</v>
      </c>
    </row>
    <row r="274" spans="1:18" ht="15" customHeight="1" x14ac:dyDescent="0.25">
      <c r="A274" s="2" t="s">
        <v>1</v>
      </c>
      <c r="B274" s="24">
        <v>172</v>
      </c>
      <c r="C274" s="24">
        <v>158</v>
      </c>
      <c r="D274" s="24">
        <v>156</v>
      </c>
      <c r="E274" s="24">
        <v>150</v>
      </c>
      <c r="F274" s="24">
        <v>153</v>
      </c>
      <c r="G274" s="24">
        <v>158</v>
      </c>
      <c r="H274" s="24">
        <v>163</v>
      </c>
      <c r="I274" s="24">
        <v>151</v>
      </c>
      <c r="J274" s="24">
        <v>138</v>
      </c>
      <c r="K274" s="24">
        <v>150</v>
      </c>
      <c r="L274" s="24">
        <v>158</v>
      </c>
      <c r="M274" s="24">
        <f>'[18]13th Circuit 11.18'!$G$17</f>
        <v>172</v>
      </c>
      <c r="N274" s="24">
        <f t="shared" si="77"/>
        <v>0</v>
      </c>
      <c r="O274" s="16">
        <f t="shared" si="78"/>
        <v>0</v>
      </c>
      <c r="P274" s="33"/>
      <c r="Q274" s="33">
        <f>1-M274/M275</f>
        <v>0.76912751677852342</v>
      </c>
      <c r="R274" s="52">
        <v>798</v>
      </c>
    </row>
    <row r="275" spans="1:18" ht="15" customHeight="1" x14ac:dyDescent="0.25">
      <c r="A275" s="2" t="s">
        <v>34</v>
      </c>
      <c r="B275" s="29">
        <v>712</v>
      </c>
      <c r="C275" s="29">
        <v>702</v>
      </c>
      <c r="D275" s="29">
        <v>703</v>
      </c>
      <c r="E275" s="29">
        <v>699</v>
      </c>
      <c r="F275" s="29">
        <v>694</v>
      </c>
      <c r="G275" s="29">
        <v>692</v>
      </c>
      <c r="H275" s="29">
        <v>694</v>
      </c>
      <c r="I275" s="29">
        <v>690</v>
      </c>
      <c r="J275" s="29">
        <v>691</v>
      </c>
      <c r="K275" s="29">
        <v>710</v>
      </c>
      <c r="L275" s="29">
        <v>728</v>
      </c>
      <c r="M275" s="29">
        <f t="shared" ref="M275" si="79">SUM(M273:M274)</f>
        <v>745</v>
      </c>
      <c r="N275" s="24">
        <f t="shared" si="77"/>
        <v>33</v>
      </c>
      <c r="O275" s="16">
        <f t="shared" si="78"/>
        <v>4.6348314606741575E-2</v>
      </c>
      <c r="P275" s="33"/>
      <c r="Q275" s="34"/>
      <c r="R275" s="35"/>
    </row>
    <row r="276" spans="1:18" ht="15" customHeight="1" x14ac:dyDescent="0.25">
      <c r="A276" s="97" t="s">
        <v>66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1</v>
      </c>
      <c r="J276" s="29">
        <v>461</v>
      </c>
      <c r="K276" s="29">
        <v>466</v>
      </c>
      <c r="L276" s="29">
        <v>466</v>
      </c>
      <c r="M276" s="29">
        <f>'[18]13th Circuit 11.18'!$H$19+'[2]GAL Alumni by County'!$G$16</f>
        <v>466</v>
      </c>
      <c r="N276" s="24">
        <f t="shared" si="77"/>
        <v>466</v>
      </c>
      <c r="O276" s="16" t="str">
        <f>IF(B276=0,"0.0%",N276/B276)</f>
        <v>0.0%</v>
      </c>
      <c r="P276" s="33"/>
      <c r="Q276" s="34"/>
      <c r="R276" s="35"/>
    </row>
    <row r="277" spans="1:18" ht="15" customHeight="1" x14ac:dyDescent="0.25">
      <c r="A277" s="2" t="s">
        <v>68</v>
      </c>
      <c r="B277" s="29">
        <v>20</v>
      </c>
      <c r="C277" s="29">
        <v>25</v>
      </c>
      <c r="D277" s="29">
        <v>20</v>
      </c>
      <c r="E277" s="29">
        <v>17</v>
      </c>
      <c r="F277" s="29">
        <v>14</v>
      </c>
      <c r="G277" s="29">
        <v>11</v>
      </c>
      <c r="H277" s="29">
        <v>9</v>
      </c>
      <c r="I277" s="29">
        <v>9</v>
      </c>
      <c r="J277" s="29">
        <v>10</v>
      </c>
      <c r="K277" s="29">
        <v>10</v>
      </c>
      <c r="L277" s="29">
        <v>17</v>
      </c>
      <c r="M277" s="29">
        <f>'[3]12+ Months Inactive by County'!$G$16</f>
        <v>18</v>
      </c>
      <c r="N277" s="24">
        <f t="shared" si="77"/>
        <v>-2</v>
      </c>
      <c r="O277" s="16">
        <f t="shared" si="78"/>
        <v>-0.1</v>
      </c>
      <c r="P277" s="33"/>
      <c r="Q277" s="34"/>
      <c r="R277" s="35"/>
    </row>
    <row r="278" spans="1:18" ht="15" customHeight="1" x14ac:dyDescent="0.25">
      <c r="A278" s="2" t="s">
        <v>27</v>
      </c>
      <c r="B278" s="24">
        <v>77</v>
      </c>
      <c r="C278" s="24">
        <v>76</v>
      </c>
      <c r="D278" s="24">
        <v>72</v>
      </c>
      <c r="E278" s="24">
        <v>76</v>
      </c>
      <c r="F278" s="24">
        <v>76</v>
      </c>
      <c r="G278" s="24">
        <v>75</v>
      </c>
      <c r="H278" s="24">
        <v>78</v>
      </c>
      <c r="I278" s="24">
        <v>81</v>
      </c>
      <c r="J278" s="24">
        <v>80</v>
      </c>
      <c r="K278" s="24">
        <v>81</v>
      </c>
      <c r="L278" s="24">
        <v>82</v>
      </c>
      <c r="M278" s="24">
        <f>'[18]13th Circuit 11.18'!$H$18</f>
        <v>82</v>
      </c>
      <c r="N278" s="24">
        <f t="shared" si="77"/>
        <v>5</v>
      </c>
      <c r="O278" s="16">
        <f t="shared" si="78"/>
        <v>6.4935064935064929E-2</v>
      </c>
      <c r="P278" s="33"/>
    </row>
    <row r="279" spans="1:18" ht="15" customHeight="1" x14ac:dyDescent="0.25">
      <c r="A279" s="2" t="s">
        <v>29</v>
      </c>
      <c r="B279" s="24">
        <v>789</v>
      </c>
      <c r="C279" s="24">
        <v>778</v>
      </c>
      <c r="D279" s="24">
        <v>775</v>
      </c>
      <c r="E279" s="24">
        <v>775</v>
      </c>
      <c r="F279" s="24">
        <v>770</v>
      </c>
      <c r="G279" s="24">
        <v>767</v>
      </c>
      <c r="H279" s="24">
        <v>772</v>
      </c>
      <c r="I279" s="24">
        <v>772</v>
      </c>
      <c r="J279" s="24">
        <v>1232</v>
      </c>
      <c r="K279" s="24">
        <v>1257</v>
      </c>
      <c r="L279" s="24">
        <v>1276</v>
      </c>
      <c r="M279" s="24">
        <f>M273+M274+M276+M278</f>
        <v>1293</v>
      </c>
      <c r="N279" s="24">
        <f t="shared" si="77"/>
        <v>504</v>
      </c>
      <c r="O279" s="16">
        <f t="shared" si="78"/>
        <v>0.63878326996197721</v>
      </c>
      <c r="P279" s="33"/>
    </row>
    <row r="280" spans="1:18" ht="15" customHeight="1" x14ac:dyDescent="0.25">
      <c r="A280" s="2" t="s">
        <v>47</v>
      </c>
      <c r="B280" s="24">
        <v>764</v>
      </c>
      <c r="C280" s="24">
        <v>690</v>
      </c>
      <c r="D280" s="24">
        <v>664</v>
      </c>
      <c r="E280" s="24">
        <v>715</v>
      </c>
      <c r="F280" s="24">
        <v>728</v>
      </c>
      <c r="G280" s="24">
        <v>748</v>
      </c>
      <c r="H280" s="24">
        <v>784</v>
      </c>
      <c r="I280" s="24">
        <v>767</v>
      </c>
      <c r="J280" s="24">
        <v>741</v>
      </c>
      <c r="K280" s="24">
        <v>748</v>
      </c>
      <c r="L280" s="24">
        <v>775</v>
      </c>
      <c r="M280" s="24">
        <f>'[18]13th Circuit 11.18'!$B$9</f>
        <v>793</v>
      </c>
      <c r="N280" s="24">
        <f t="shared" si="77"/>
        <v>29</v>
      </c>
      <c r="O280" s="16">
        <f t="shared" si="78"/>
        <v>3.7958115183246072E-2</v>
      </c>
      <c r="P280" s="33"/>
      <c r="Q280" s="34" t="s">
        <v>40</v>
      </c>
      <c r="R280" s="34" t="s">
        <v>43</v>
      </c>
    </row>
    <row r="281" spans="1:18" ht="15" customHeight="1" x14ac:dyDescent="0.25">
      <c r="A281" s="2" t="s">
        <v>30</v>
      </c>
      <c r="B281" s="24">
        <v>1470</v>
      </c>
      <c r="C281" s="24">
        <v>1508</v>
      </c>
      <c r="D281" s="24">
        <v>1519</v>
      </c>
      <c r="E281" s="24">
        <v>1485</v>
      </c>
      <c r="F281" s="24">
        <v>1428</v>
      </c>
      <c r="G281" s="24">
        <v>1397</v>
      </c>
      <c r="H281" s="24">
        <v>1391</v>
      </c>
      <c r="I281" s="24">
        <v>1422</v>
      </c>
      <c r="J281" s="24">
        <v>1405</v>
      </c>
      <c r="K281" s="24">
        <v>1377</v>
      </c>
      <c r="L281" s="24">
        <v>1395</v>
      </c>
      <c r="M281" s="24">
        <f>'[18]13th Circuit 11.18'!$B$16</f>
        <v>1343</v>
      </c>
      <c r="N281" s="24">
        <f t="shared" si="77"/>
        <v>-127</v>
      </c>
      <c r="O281" s="16">
        <f t="shared" si="78"/>
        <v>-8.6394557823129256E-2</v>
      </c>
      <c r="P281" s="33"/>
      <c r="Q281" s="36" t="s">
        <v>41</v>
      </c>
      <c r="R281" s="37" t="s">
        <v>39</v>
      </c>
    </row>
    <row r="282" spans="1:18" ht="15" customHeight="1" x14ac:dyDescent="0.25">
      <c r="A282" s="2" t="s">
        <v>31</v>
      </c>
      <c r="B282" s="24">
        <v>2234</v>
      </c>
      <c r="C282" s="24">
        <v>2198</v>
      </c>
      <c r="D282" s="24">
        <v>2183</v>
      </c>
      <c r="E282" s="24">
        <v>2200</v>
      </c>
      <c r="F282" s="24">
        <v>2156</v>
      </c>
      <c r="G282" s="24">
        <v>2145</v>
      </c>
      <c r="H282" s="24">
        <v>2175</v>
      </c>
      <c r="I282" s="24">
        <v>2189</v>
      </c>
      <c r="J282" s="24">
        <v>2146</v>
      </c>
      <c r="K282" s="24">
        <v>2125</v>
      </c>
      <c r="L282" s="24">
        <v>2170</v>
      </c>
      <c r="M282" s="24">
        <f t="shared" ref="M282" si="80">SUM(M280:M281)</f>
        <v>2136</v>
      </c>
      <c r="N282" s="24">
        <f t="shared" si="77"/>
        <v>-98</v>
      </c>
      <c r="O282" s="16">
        <f t="shared" si="78"/>
        <v>-4.3867502238137866E-2</v>
      </c>
      <c r="P282" s="33"/>
      <c r="Q282" s="32">
        <f>SUM(B287:M287)/12</f>
        <v>16.25</v>
      </c>
      <c r="R282" s="33">
        <f>M275/R274</f>
        <v>0.9335839598997494</v>
      </c>
    </row>
    <row r="283" spans="1:18" ht="15" customHeight="1" x14ac:dyDescent="0.25">
      <c r="A283" s="70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2"/>
      <c r="M283" s="72"/>
      <c r="N283" s="72"/>
      <c r="O283" s="72"/>
      <c r="R283" s="21"/>
    </row>
    <row r="284" spans="1:18" ht="15" customHeight="1" x14ac:dyDescent="0.25">
      <c r="A284" s="2" t="s">
        <v>53</v>
      </c>
      <c r="B284" s="24">
        <v>3569</v>
      </c>
      <c r="C284" s="24">
        <v>3587</v>
      </c>
      <c r="D284" s="24">
        <v>3559</v>
      </c>
      <c r="E284" s="24">
        <v>3578</v>
      </c>
      <c r="F284" s="24">
        <v>3626</v>
      </c>
      <c r="G284" s="24">
        <v>3678</v>
      </c>
      <c r="H284" s="24">
        <v>3707</v>
      </c>
      <c r="I284" s="24">
        <v>3708</v>
      </c>
      <c r="J284" s="24">
        <v>3729</v>
      </c>
      <c r="K284" s="24">
        <v>3790</v>
      </c>
      <c r="L284" s="24">
        <v>3818</v>
      </c>
      <c r="M284" s="24">
        <f>'[4]Rolling 12 Mos Total Children'!$M$16</f>
        <v>3822</v>
      </c>
      <c r="N284" s="24">
        <f>M284-B284</f>
        <v>253</v>
      </c>
      <c r="O284" s="16">
        <f>+N284/$B284</f>
        <v>7.0888203978705516E-2</v>
      </c>
      <c r="R284" s="21"/>
    </row>
    <row r="285" spans="1:18" ht="15" customHeight="1" x14ac:dyDescent="0.25">
      <c r="A285" s="2" t="s">
        <v>54</v>
      </c>
      <c r="B285" s="24">
        <v>980</v>
      </c>
      <c r="C285" s="24">
        <v>970</v>
      </c>
      <c r="D285" s="24">
        <v>966</v>
      </c>
      <c r="E285" s="24">
        <v>969</v>
      </c>
      <c r="F285" s="24">
        <v>971</v>
      </c>
      <c r="G285" s="24">
        <v>969</v>
      </c>
      <c r="H285" s="24">
        <v>970</v>
      </c>
      <c r="I285" s="24">
        <v>971</v>
      </c>
      <c r="J285" s="24">
        <v>978</v>
      </c>
      <c r="K285" s="24">
        <v>995</v>
      </c>
      <c r="L285" s="24">
        <v>996</v>
      </c>
      <c r="M285" s="24">
        <f>'[4]Rolling 12 Mos Total Volunteers'!$M$16</f>
        <v>995</v>
      </c>
      <c r="N285" s="52">
        <f>M285-B285</f>
        <v>15</v>
      </c>
      <c r="O285" s="16">
        <f>+N285/$B285</f>
        <v>1.5306122448979591E-2</v>
      </c>
      <c r="R285" s="21"/>
    </row>
    <row r="286" spans="1:18" ht="15" customHeight="1" x14ac:dyDescent="0.25">
      <c r="A286" s="55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7"/>
      <c r="P286" s="33"/>
      <c r="Q286" s="25"/>
      <c r="R286" s="20" t="s">
        <v>38</v>
      </c>
    </row>
    <row r="287" spans="1:18" ht="15" customHeight="1" x14ac:dyDescent="0.25">
      <c r="A287" s="2" t="s">
        <v>3</v>
      </c>
      <c r="B287" s="24">
        <v>3</v>
      </c>
      <c r="C287" s="24">
        <v>15</v>
      </c>
      <c r="D287" s="24">
        <v>20</v>
      </c>
      <c r="E287" s="24">
        <v>12</v>
      </c>
      <c r="F287" s="24">
        <v>12</v>
      </c>
      <c r="G287" s="24">
        <v>9</v>
      </c>
      <c r="H287" s="24">
        <v>22</v>
      </c>
      <c r="I287" s="24">
        <v>21</v>
      </c>
      <c r="J287" s="24">
        <v>17</v>
      </c>
      <c r="K287" s="24">
        <v>27</v>
      </c>
      <c r="L287" s="24">
        <v>19</v>
      </c>
      <c r="M287" s="24">
        <f>'[18]13th Circuit 11.18'!$H$20</f>
        <v>18</v>
      </c>
      <c r="N287" s="24"/>
      <c r="O287" s="13"/>
      <c r="P287" s="52"/>
      <c r="Q287" s="34" t="s">
        <v>40</v>
      </c>
      <c r="R287" s="20" t="s">
        <v>37</v>
      </c>
    </row>
    <row r="288" spans="1:18" ht="15" customHeight="1" x14ac:dyDescent="0.25">
      <c r="A288" s="2" t="s">
        <v>2</v>
      </c>
      <c r="B288" s="24">
        <v>26</v>
      </c>
      <c r="C288" s="24">
        <v>23</v>
      </c>
      <c r="D288" s="24">
        <v>15</v>
      </c>
      <c r="E288" s="24">
        <v>16</v>
      </c>
      <c r="F288" s="24">
        <v>12</v>
      </c>
      <c r="G288" s="24">
        <v>20</v>
      </c>
      <c r="H288" s="24">
        <v>24</v>
      </c>
      <c r="I288" s="24">
        <v>9</v>
      </c>
      <c r="J288" s="24">
        <v>0</v>
      </c>
      <c r="K288" s="24">
        <v>2</v>
      </c>
      <c r="L288" s="24">
        <v>1</v>
      </c>
      <c r="M288" s="24">
        <f>'[18]13th Circuit 11.18'!$H$21</f>
        <v>0</v>
      </c>
      <c r="N288" s="24"/>
      <c r="O288" s="14"/>
      <c r="P288" s="34"/>
      <c r="Q288" s="36" t="s">
        <v>42</v>
      </c>
      <c r="R288" s="38" t="s">
        <v>44</v>
      </c>
    </row>
    <row r="289" spans="1:18" ht="15" customHeight="1" x14ac:dyDescent="0.25">
      <c r="A289" s="2" t="s">
        <v>32</v>
      </c>
      <c r="B289" s="26">
        <v>2.0646067415730336</v>
      </c>
      <c r="C289" s="26">
        <v>2.1481481481481484</v>
      </c>
      <c r="D289" s="26">
        <v>2.1607396870554765</v>
      </c>
      <c r="E289" s="26">
        <v>2.1244635193133048</v>
      </c>
      <c r="F289" s="26">
        <v>2.0576368876080693</v>
      </c>
      <c r="G289" s="26">
        <v>2.0187861271676302</v>
      </c>
      <c r="H289" s="26">
        <v>2.0043227665706054</v>
      </c>
      <c r="I289" s="26">
        <v>2.0608695652173914</v>
      </c>
      <c r="J289" s="26">
        <v>2.0332850940665703</v>
      </c>
      <c r="K289" s="26">
        <v>1.9394366197183099</v>
      </c>
      <c r="L289" s="26">
        <v>1.9162087912087913</v>
      </c>
      <c r="M289" s="26">
        <f t="shared" ref="M289" si="81">+M281/M275</f>
        <v>1.8026845637583893</v>
      </c>
      <c r="N289" s="26"/>
      <c r="O289" s="16"/>
      <c r="P289" s="33"/>
      <c r="Q289" s="32">
        <f>SUM(B288:M288)/12</f>
        <v>12.333333333333334</v>
      </c>
      <c r="R289" s="54">
        <f>[5]Sheet1!$Q$15</f>
        <v>0.77163120567375887</v>
      </c>
    </row>
    <row r="290" spans="1:18" ht="15" customHeight="1" x14ac:dyDescent="0.25">
      <c r="A290" s="1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5"/>
      <c r="M290" s="25"/>
      <c r="R290" s="16"/>
    </row>
    <row r="291" spans="1:18" ht="45" x14ac:dyDescent="0.25">
      <c r="A291" s="7" t="s">
        <v>14</v>
      </c>
      <c r="B291" s="4" t="s">
        <v>57</v>
      </c>
      <c r="C291" s="4" t="s">
        <v>58</v>
      </c>
      <c r="D291" s="4" t="s">
        <v>59</v>
      </c>
      <c r="E291" s="4" t="s">
        <v>60</v>
      </c>
      <c r="F291" s="4" t="s">
        <v>61</v>
      </c>
      <c r="G291" s="4" t="s">
        <v>62</v>
      </c>
      <c r="H291" s="4" t="s">
        <v>63</v>
      </c>
      <c r="I291" s="4" t="s">
        <v>64</v>
      </c>
      <c r="J291" s="4" t="s">
        <v>65</v>
      </c>
      <c r="K291" s="4" t="s">
        <v>67</v>
      </c>
      <c r="L291" s="76" t="s">
        <v>71</v>
      </c>
      <c r="M291" s="76" t="s">
        <v>74</v>
      </c>
      <c r="N291" s="63" t="s">
        <v>51</v>
      </c>
      <c r="O291" s="64" t="s">
        <v>52</v>
      </c>
      <c r="P291" s="15"/>
      <c r="Q291" s="15" t="s">
        <v>36</v>
      </c>
      <c r="R291" s="93" t="s">
        <v>69</v>
      </c>
    </row>
    <row r="292" spans="1:18" ht="15" customHeight="1" x14ac:dyDescent="0.25">
      <c r="A292" s="2" t="s">
        <v>0</v>
      </c>
      <c r="B292" s="24">
        <v>379</v>
      </c>
      <c r="C292" s="24">
        <v>375</v>
      </c>
      <c r="D292" s="24">
        <v>388</v>
      </c>
      <c r="E292" s="24">
        <v>381</v>
      </c>
      <c r="F292" s="24">
        <v>376</v>
      </c>
      <c r="G292" s="24">
        <v>373</v>
      </c>
      <c r="H292" s="24">
        <v>373</v>
      </c>
      <c r="I292" s="24">
        <v>373</v>
      </c>
      <c r="J292" s="24">
        <v>385</v>
      </c>
      <c r="K292" s="24">
        <v>372</v>
      </c>
      <c r="L292" s="24">
        <v>375</v>
      </c>
      <c r="M292" s="24">
        <f>'[19]18th Circuit Summary 11.18'!$H$16</f>
        <v>375</v>
      </c>
      <c r="N292" s="24">
        <f t="shared" ref="N292:N301" si="82">M292-B292</f>
        <v>-4</v>
      </c>
      <c r="O292" s="16">
        <f t="shared" ref="O292:O301" si="83">+N292/$B292</f>
        <v>-1.0554089709762533E-2</v>
      </c>
      <c r="P292" s="33"/>
      <c r="Q292" s="31" t="s">
        <v>26</v>
      </c>
      <c r="R292" s="31" t="s">
        <v>39</v>
      </c>
    </row>
    <row r="293" spans="1:18" ht="15" customHeight="1" x14ac:dyDescent="0.25">
      <c r="A293" s="2" t="s">
        <v>1</v>
      </c>
      <c r="B293" s="24">
        <v>121</v>
      </c>
      <c r="C293" s="24">
        <v>127</v>
      </c>
      <c r="D293" s="24">
        <v>125</v>
      </c>
      <c r="E293" s="24">
        <v>127</v>
      </c>
      <c r="F293" s="24">
        <v>141</v>
      </c>
      <c r="G293" s="24">
        <v>142</v>
      </c>
      <c r="H293" s="24">
        <v>148</v>
      </c>
      <c r="I293" s="24">
        <v>158</v>
      </c>
      <c r="J293" s="24">
        <v>160</v>
      </c>
      <c r="K293" s="24">
        <v>174</v>
      </c>
      <c r="L293" s="24">
        <v>187</v>
      </c>
      <c r="M293" s="24">
        <f>'[19]18th Circuit Summary 11.18'!$G$17</f>
        <v>197</v>
      </c>
      <c r="N293" s="24">
        <f t="shared" si="82"/>
        <v>76</v>
      </c>
      <c r="O293" s="16">
        <f t="shared" si="83"/>
        <v>0.62809917355371903</v>
      </c>
      <c r="P293" s="33"/>
      <c r="Q293" s="33">
        <f>1-M293/M294</f>
        <v>0.65559440559440563</v>
      </c>
      <c r="R293" s="52">
        <v>555</v>
      </c>
    </row>
    <row r="294" spans="1:18" ht="15" customHeight="1" x14ac:dyDescent="0.25">
      <c r="A294" s="2" t="s">
        <v>34</v>
      </c>
      <c r="B294" s="29">
        <v>500</v>
      </c>
      <c r="C294" s="29">
        <v>502</v>
      </c>
      <c r="D294" s="29">
        <v>513</v>
      </c>
      <c r="E294" s="29">
        <v>508</v>
      </c>
      <c r="F294" s="29">
        <v>517</v>
      </c>
      <c r="G294" s="29">
        <v>515</v>
      </c>
      <c r="H294" s="29">
        <v>521</v>
      </c>
      <c r="I294" s="29">
        <v>531</v>
      </c>
      <c r="J294" s="29">
        <v>545</v>
      </c>
      <c r="K294" s="29">
        <v>546</v>
      </c>
      <c r="L294" s="29">
        <v>562</v>
      </c>
      <c r="M294" s="29">
        <f t="shared" ref="M294" si="84">SUM(M292:M293)</f>
        <v>572</v>
      </c>
      <c r="N294" s="24">
        <f t="shared" si="82"/>
        <v>72</v>
      </c>
      <c r="O294" s="16">
        <f t="shared" si="83"/>
        <v>0.14399999999999999</v>
      </c>
      <c r="P294" s="33"/>
      <c r="Q294" s="34"/>
      <c r="R294" s="35"/>
    </row>
    <row r="295" spans="1:18" ht="15" customHeight="1" x14ac:dyDescent="0.25">
      <c r="A295" s="97" t="s">
        <v>66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2</v>
      </c>
      <c r="J295" s="29">
        <v>238</v>
      </c>
      <c r="K295" s="29">
        <v>238</v>
      </c>
      <c r="L295" s="29">
        <v>238</v>
      </c>
      <c r="M295" s="29">
        <f>'[19]18th Circuit Summary 11.18'!$H$19+'[2]GAL Alumni by County'!$G$32</f>
        <v>238</v>
      </c>
      <c r="N295" s="24">
        <f t="shared" si="82"/>
        <v>238</v>
      </c>
      <c r="O295" s="16" t="str">
        <f>IF(B295=0,"0.0%",N295/B295)</f>
        <v>0.0%</v>
      </c>
      <c r="P295" s="33"/>
      <c r="Q295" s="34"/>
      <c r="R295" s="35"/>
    </row>
    <row r="296" spans="1:18" ht="15" customHeight="1" x14ac:dyDescent="0.25">
      <c r="A296" s="2" t="s">
        <v>68</v>
      </c>
      <c r="B296" s="29">
        <v>21</v>
      </c>
      <c r="C296" s="29">
        <v>18</v>
      </c>
      <c r="D296" s="29">
        <v>16</v>
      </c>
      <c r="E296" s="29">
        <v>19</v>
      </c>
      <c r="F296" s="29">
        <v>20</v>
      </c>
      <c r="G296" s="29">
        <v>24</v>
      </c>
      <c r="H296" s="29">
        <v>27</v>
      </c>
      <c r="I296" s="29">
        <v>37</v>
      </c>
      <c r="J296" s="29">
        <v>44</v>
      </c>
      <c r="K296" s="29">
        <v>48</v>
      </c>
      <c r="L296" s="29">
        <v>60</v>
      </c>
      <c r="M296" s="29">
        <f>'[3]12+ Months Inactive by County'!$G$32</f>
        <v>73</v>
      </c>
      <c r="N296" s="24">
        <f t="shared" si="82"/>
        <v>52</v>
      </c>
      <c r="O296" s="16">
        <f t="shared" si="83"/>
        <v>2.4761904761904763</v>
      </c>
      <c r="P296" s="33"/>
      <c r="Q296" s="34"/>
      <c r="R296" s="35"/>
    </row>
    <row r="297" spans="1:18" ht="15" customHeight="1" x14ac:dyDescent="0.25">
      <c r="A297" s="2" t="s">
        <v>27</v>
      </c>
      <c r="B297" s="24">
        <v>25</v>
      </c>
      <c r="C297" s="24">
        <v>27</v>
      </c>
      <c r="D297" s="24">
        <v>27</v>
      </c>
      <c r="E297" s="24">
        <v>25</v>
      </c>
      <c r="F297" s="24">
        <v>21</v>
      </c>
      <c r="G297" s="24">
        <v>21</v>
      </c>
      <c r="H297" s="24">
        <v>20</v>
      </c>
      <c r="I297" s="24">
        <v>20</v>
      </c>
      <c r="J297" s="24">
        <v>17</v>
      </c>
      <c r="K297" s="24">
        <v>17</v>
      </c>
      <c r="L297" s="24">
        <v>19</v>
      </c>
      <c r="M297" s="24">
        <f>'[19]18th Circuit Summary 11.18'!$H$18</f>
        <v>19</v>
      </c>
      <c r="N297" s="24">
        <f t="shared" si="82"/>
        <v>-6</v>
      </c>
      <c r="O297" s="16">
        <f t="shared" si="83"/>
        <v>-0.24</v>
      </c>
      <c r="P297" s="33"/>
    </row>
    <row r="298" spans="1:18" ht="15" customHeight="1" x14ac:dyDescent="0.25">
      <c r="A298" s="2" t="s">
        <v>29</v>
      </c>
      <c r="B298" s="24">
        <v>525</v>
      </c>
      <c r="C298" s="24">
        <v>529</v>
      </c>
      <c r="D298" s="24">
        <v>540</v>
      </c>
      <c r="E298" s="24">
        <v>533</v>
      </c>
      <c r="F298" s="24">
        <v>538</v>
      </c>
      <c r="G298" s="24">
        <v>536</v>
      </c>
      <c r="H298" s="24">
        <v>541</v>
      </c>
      <c r="I298" s="24">
        <v>553</v>
      </c>
      <c r="J298" s="24">
        <v>800</v>
      </c>
      <c r="K298" s="24">
        <v>801</v>
      </c>
      <c r="L298" s="24">
        <v>819</v>
      </c>
      <c r="M298" s="24">
        <f>M292+M293+M295+M297</f>
        <v>829</v>
      </c>
      <c r="N298" s="24">
        <f t="shared" si="82"/>
        <v>304</v>
      </c>
      <c r="O298" s="16">
        <f t="shared" si="83"/>
        <v>0.57904761904761903</v>
      </c>
      <c r="P298" s="33"/>
    </row>
    <row r="299" spans="1:18" ht="15" customHeight="1" x14ac:dyDescent="0.25">
      <c r="A299" s="2" t="s">
        <v>47</v>
      </c>
      <c r="B299" s="24">
        <v>349</v>
      </c>
      <c r="C299" s="24">
        <v>323</v>
      </c>
      <c r="D299" s="24">
        <v>301</v>
      </c>
      <c r="E299" s="24">
        <v>279</v>
      </c>
      <c r="F299" s="24">
        <v>273</v>
      </c>
      <c r="G299" s="24">
        <v>287</v>
      </c>
      <c r="H299" s="24">
        <v>279</v>
      </c>
      <c r="I299" s="24">
        <v>279</v>
      </c>
      <c r="J299" s="24">
        <v>248</v>
      </c>
      <c r="K299" s="24">
        <v>258</v>
      </c>
      <c r="L299" s="24">
        <v>274</v>
      </c>
      <c r="M299" s="24">
        <f>'[19]18th Circuit Summary 11.18'!$B$9</f>
        <v>286</v>
      </c>
      <c r="N299" s="24">
        <f t="shared" si="82"/>
        <v>-63</v>
      </c>
      <c r="O299" s="16">
        <f t="shared" si="83"/>
        <v>-0.18051575931232092</v>
      </c>
      <c r="P299" s="33"/>
      <c r="Q299" s="34" t="s">
        <v>40</v>
      </c>
      <c r="R299" s="34" t="s">
        <v>43</v>
      </c>
    </row>
    <row r="300" spans="1:18" ht="15" customHeight="1" x14ac:dyDescent="0.25">
      <c r="A300" s="2" t="s">
        <v>30</v>
      </c>
      <c r="B300" s="24">
        <v>901</v>
      </c>
      <c r="C300" s="24">
        <v>902</v>
      </c>
      <c r="D300" s="24">
        <v>927</v>
      </c>
      <c r="E300" s="24">
        <v>933</v>
      </c>
      <c r="F300" s="24">
        <v>924</v>
      </c>
      <c r="G300" s="24">
        <v>926</v>
      </c>
      <c r="H300" s="24">
        <v>895</v>
      </c>
      <c r="I300" s="24">
        <v>871</v>
      </c>
      <c r="J300" s="24">
        <v>911</v>
      </c>
      <c r="K300" s="24">
        <v>861</v>
      </c>
      <c r="L300" s="24">
        <v>862</v>
      </c>
      <c r="M300" s="24">
        <f>'[19]18th Circuit Summary 11.18'!$B$16</f>
        <v>868</v>
      </c>
      <c r="N300" s="24">
        <f t="shared" si="82"/>
        <v>-33</v>
      </c>
      <c r="O300" s="16">
        <f t="shared" si="83"/>
        <v>-3.662597114317425E-2</v>
      </c>
      <c r="P300" s="33"/>
      <c r="Q300" s="36" t="s">
        <v>41</v>
      </c>
      <c r="R300" s="37" t="s">
        <v>39</v>
      </c>
    </row>
    <row r="301" spans="1:18" ht="15" customHeight="1" x14ac:dyDescent="0.25">
      <c r="A301" s="2" t="s">
        <v>31</v>
      </c>
      <c r="B301" s="24">
        <v>1250</v>
      </c>
      <c r="C301" s="24">
        <v>1225</v>
      </c>
      <c r="D301" s="24">
        <v>1228</v>
      </c>
      <c r="E301" s="24">
        <v>1212</v>
      </c>
      <c r="F301" s="24">
        <v>1197</v>
      </c>
      <c r="G301" s="24">
        <v>1213</v>
      </c>
      <c r="H301" s="24">
        <v>1174</v>
      </c>
      <c r="I301" s="24">
        <v>1150</v>
      </c>
      <c r="J301" s="24">
        <v>1159</v>
      </c>
      <c r="K301" s="24">
        <v>1119</v>
      </c>
      <c r="L301" s="24">
        <v>1136</v>
      </c>
      <c r="M301" s="24">
        <f t="shared" ref="M301" si="85">SUM(M299:M300)</f>
        <v>1154</v>
      </c>
      <c r="N301" s="24">
        <f t="shared" si="82"/>
        <v>-96</v>
      </c>
      <c r="O301" s="16">
        <f t="shared" si="83"/>
        <v>-7.6799999999999993E-2</v>
      </c>
      <c r="P301" s="33"/>
      <c r="Q301" s="32">
        <f>SUM(B306:M306)/12</f>
        <v>9.0833333333333339</v>
      </c>
      <c r="R301" s="33">
        <f>M294/R293</f>
        <v>1.0306306306306305</v>
      </c>
    </row>
    <row r="302" spans="1:18" ht="15" customHeight="1" x14ac:dyDescent="0.25">
      <c r="A302" s="70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2"/>
      <c r="M302" s="72"/>
      <c r="N302" s="72"/>
      <c r="O302" s="72"/>
      <c r="R302" s="21"/>
    </row>
    <row r="303" spans="1:18" ht="15" customHeight="1" x14ac:dyDescent="0.25">
      <c r="A303" s="2" t="s">
        <v>53</v>
      </c>
      <c r="B303" s="24">
        <v>2383</v>
      </c>
      <c r="C303" s="24">
        <v>2460</v>
      </c>
      <c r="D303" s="24">
        <v>2455</v>
      </c>
      <c r="E303" s="24">
        <v>2457</v>
      </c>
      <c r="F303" s="24">
        <v>2414</v>
      </c>
      <c r="G303" s="24">
        <v>2386</v>
      </c>
      <c r="H303" s="24">
        <v>2305</v>
      </c>
      <c r="I303" s="24">
        <v>2264</v>
      </c>
      <c r="J303" s="24">
        <v>2204</v>
      </c>
      <c r="K303" s="24">
        <v>2167</v>
      </c>
      <c r="L303" s="24">
        <v>2107</v>
      </c>
      <c r="M303" s="24">
        <f>'[4]Rolling 12 Mos Total Children'!$M$21</f>
        <v>2071</v>
      </c>
      <c r="N303" s="24">
        <f>M303-B303</f>
        <v>-312</v>
      </c>
      <c r="O303" s="16">
        <f>+N303/$B303</f>
        <v>-0.13092740243390685</v>
      </c>
      <c r="R303" s="21"/>
    </row>
    <row r="304" spans="1:18" ht="15" customHeight="1" x14ac:dyDescent="0.25">
      <c r="A304" s="2" t="s">
        <v>54</v>
      </c>
      <c r="B304" s="24">
        <v>643</v>
      </c>
      <c r="C304" s="24">
        <v>643</v>
      </c>
      <c r="D304" s="24">
        <v>647</v>
      </c>
      <c r="E304" s="24">
        <v>647</v>
      </c>
      <c r="F304" s="24">
        <v>646</v>
      </c>
      <c r="G304" s="24">
        <v>642</v>
      </c>
      <c r="H304" s="24">
        <v>639</v>
      </c>
      <c r="I304" s="24">
        <v>645</v>
      </c>
      <c r="J304" s="24">
        <v>653</v>
      </c>
      <c r="K304" s="24">
        <v>638</v>
      </c>
      <c r="L304" s="24">
        <v>642</v>
      </c>
      <c r="M304" s="24">
        <f>'[4]Rolling 12 Mos Total Volunteers'!$M$21</f>
        <v>635</v>
      </c>
      <c r="N304" s="52">
        <f>M304-B304</f>
        <v>-8</v>
      </c>
      <c r="O304" s="16">
        <f>+N304/$B304</f>
        <v>-1.2441679626749611E-2</v>
      </c>
      <c r="R304" s="21"/>
    </row>
    <row r="305" spans="1:18" ht="15" customHeight="1" x14ac:dyDescent="0.25">
      <c r="A305" s="55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7"/>
      <c r="P305" s="33"/>
      <c r="Q305" s="25"/>
      <c r="R305" s="20" t="s">
        <v>38</v>
      </c>
    </row>
    <row r="306" spans="1:18" ht="15" customHeight="1" x14ac:dyDescent="0.25">
      <c r="A306" s="2" t="s">
        <v>3</v>
      </c>
      <c r="B306" s="24">
        <v>1</v>
      </c>
      <c r="C306" s="24">
        <v>7</v>
      </c>
      <c r="D306" s="24">
        <v>16</v>
      </c>
      <c r="E306" s="24">
        <v>6</v>
      </c>
      <c r="F306" s="24">
        <v>11</v>
      </c>
      <c r="G306" s="24">
        <v>6</v>
      </c>
      <c r="H306" s="24">
        <v>6</v>
      </c>
      <c r="I306" s="24">
        <v>15</v>
      </c>
      <c r="J306" s="24">
        <v>13</v>
      </c>
      <c r="K306" s="24">
        <v>3</v>
      </c>
      <c r="L306" s="24">
        <v>15</v>
      </c>
      <c r="M306" s="24">
        <f>'[19]18th Circuit Summary 11.18'!$H$20</f>
        <v>10</v>
      </c>
      <c r="N306" s="24"/>
      <c r="O306" s="13"/>
      <c r="P306" s="52"/>
      <c r="Q306" s="34" t="s">
        <v>40</v>
      </c>
      <c r="R306" s="20" t="s">
        <v>37</v>
      </c>
    </row>
    <row r="307" spans="1:18" ht="15" customHeight="1" x14ac:dyDescent="0.25">
      <c r="A307" s="2" t="s">
        <v>2</v>
      </c>
      <c r="B307" s="24">
        <v>1</v>
      </c>
      <c r="C307" s="24">
        <v>3</v>
      </c>
      <c r="D307" s="24">
        <v>11</v>
      </c>
      <c r="E307" s="24">
        <v>2</v>
      </c>
      <c r="F307" s="24">
        <v>8</v>
      </c>
      <c r="G307" s="24">
        <v>0</v>
      </c>
      <c r="H307" s="24">
        <v>1</v>
      </c>
      <c r="I307" s="24">
        <v>0</v>
      </c>
      <c r="J307" s="24">
        <v>0</v>
      </c>
      <c r="K307" s="24">
        <v>0</v>
      </c>
      <c r="L307" s="24">
        <v>0</v>
      </c>
      <c r="M307" s="24">
        <f>'[19]18th Circuit Summary 11.18'!$H$21</f>
        <v>0</v>
      </c>
      <c r="N307" s="24"/>
      <c r="O307" s="14"/>
      <c r="P307" s="34"/>
      <c r="Q307" s="36" t="s">
        <v>42</v>
      </c>
      <c r="R307" s="38" t="s">
        <v>44</v>
      </c>
    </row>
    <row r="308" spans="1:18" ht="15" customHeight="1" x14ac:dyDescent="0.25">
      <c r="A308" s="2" t="s">
        <v>32</v>
      </c>
      <c r="B308" s="26">
        <v>1.802</v>
      </c>
      <c r="C308" s="26">
        <v>1.796812749003984</v>
      </c>
      <c r="D308" s="26">
        <v>1.8070175438596492</v>
      </c>
      <c r="E308" s="26">
        <v>1.8366141732283465</v>
      </c>
      <c r="F308" s="26">
        <v>1.7872340425531914</v>
      </c>
      <c r="G308" s="26">
        <v>1.7980582524271844</v>
      </c>
      <c r="H308" s="26">
        <v>1.7178502879078694</v>
      </c>
      <c r="I308" s="26">
        <v>1.64030131826742</v>
      </c>
      <c r="J308" s="26">
        <v>1.6715596330275229</v>
      </c>
      <c r="K308" s="26">
        <v>1.5769230769230769</v>
      </c>
      <c r="L308" s="26">
        <v>1.5338078291814947</v>
      </c>
      <c r="M308" s="26">
        <f t="shared" ref="M308" si="86">+M300/M294</f>
        <v>1.5174825174825175</v>
      </c>
      <c r="N308" s="26"/>
      <c r="O308" s="16"/>
      <c r="P308" s="33"/>
      <c r="Q308" s="32">
        <f>SUM(B307:M307)/12</f>
        <v>2.1666666666666665</v>
      </c>
      <c r="R308" s="54">
        <f>[5]Sheet1!$Q$20</f>
        <v>0.92798483891345551</v>
      </c>
    </row>
    <row r="309" spans="1:18" ht="15" customHeight="1" x14ac:dyDescent="0.25">
      <c r="A309" s="2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16"/>
      <c r="P309" s="33"/>
      <c r="Q309" s="32"/>
      <c r="R309" s="33"/>
    </row>
    <row r="310" spans="1:18" ht="45" x14ac:dyDescent="0.25">
      <c r="A310" s="7" t="s">
        <v>23</v>
      </c>
      <c r="B310" s="4" t="s">
        <v>57</v>
      </c>
      <c r="C310" s="4" t="s">
        <v>58</v>
      </c>
      <c r="D310" s="4" t="s">
        <v>59</v>
      </c>
      <c r="E310" s="4" t="s">
        <v>60</v>
      </c>
      <c r="F310" s="4" t="s">
        <v>61</v>
      </c>
      <c r="G310" s="4" t="s">
        <v>62</v>
      </c>
      <c r="H310" s="4" t="s">
        <v>63</v>
      </c>
      <c r="I310" s="4" t="s">
        <v>64</v>
      </c>
      <c r="J310" s="4" t="s">
        <v>65</v>
      </c>
      <c r="K310" s="4" t="s">
        <v>67</v>
      </c>
      <c r="L310" s="76" t="s">
        <v>71</v>
      </c>
      <c r="M310" s="76" t="s">
        <v>74</v>
      </c>
      <c r="N310" s="63" t="s">
        <v>51</v>
      </c>
      <c r="O310" s="64" t="s">
        <v>52</v>
      </c>
      <c r="P310" s="15"/>
      <c r="Q310" s="15" t="s">
        <v>36</v>
      </c>
      <c r="R310" s="93" t="s">
        <v>69</v>
      </c>
    </row>
    <row r="311" spans="1:18" ht="15" customHeight="1" x14ac:dyDescent="0.25">
      <c r="A311" s="2" t="s">
        <v>0</v>
      </c>
      <c r="B311" s="24">
        <v>439</v>
      </c>
      <c r="C311" s="24">
        <v>436</v>
      </c>
      <c r="D311" s="24">
        <v>439</v>
      </c>
      <c r="E311" s="24">
        <v>444</v>
      </c>
      <c r="F311" s="24">
        <v>442</v>
      </c>
      <c r="G311" s="24">
        <v>444</v>
      </c>
      <c r="H311" s="24">
        <v>434</v>
      </c>
      <c r="I311" s="24">
        <v>431</v>
      </c>
      <c r="J311" s="24">
        <v>436</v>
      </c>
      <c r="K311" s="24">
        <v>447</v>
      </c>
      <c r="L311" s="24">
        <v>464</v>
      </c>
      <c r="M311" s="24">
        <f>'[20]20th Circuit Summary 11.18'!$H$16</f>
        <v>472</v>
      </c>
      <c r="N311" s="24">
        <f t="shared" ref="N311:N320" si="87">M311-B311</f>
        <v>33</v>
      </c>
      <c r="O311" s="16">
        <f t="shared" ref="O311:O320" si="88">+N311/$B311</f>
        <v>7.5170842824601361E-2</v>
      </c>
      <c r="P311" s="33"/>
      <c r="Q311" s="31" t="s">
        <v>26</v>
      </c>
      <c r="R311" s="31" t="s">
        <v>39</v>
      </c>
    </row>
    <row r="312" spans="1:18" ht="15" customHeight="1" x14ac:dyDescent="0.25">
      <c r="A312" s="2" t="s">
        <v>1</v>
      </c>
      <c r="B312" s="24">
        <v>77</v>
      </c>
      <c r="C312" s="24">
        <v>74</v>
      </c>
      <c r="D312" s="24">
        <v>84</v>
      </c>
      <c r="E312" s="24">
        <v>74</v>
      </c>
      <c r="F312" s="24">
        <v>62</v>
      </c>
      <c r="G312" s="24">
        <v>65</v>
      </c>
      <c r="H312" s="24">
        <v>86</v>
      </c>
      <c r="I312" s="24">
        <v>64</v>
      </c>
      <c r="J312" s="24">
        <v>54</v>
      </c>
      <c r="K312" s="24">
        <v>59</v>
      </c>
      <c r="L312" s="24">
        <v>62</v>
      </c>
      <c r="M312" s="24">
        <f>'[20]20th Circuit Summary 11.18'!$G$17</f>
        <v>81</v>
      </c>
      <c r="N312" s="24">
        <f t="shared" si="87"/>
        <v>4</v>
      </c>
      <c r="O312" s="16">
        <f t="shared" si="88"/>
        <v>5.1948051948051951E-2</v>
      </c>
      <c r="P312" s="33"/>
      <c r="Q312" s="33">
        <f>1-M312/M313</f>
        <v>0.85352622061482819</v>
      </c>
      <c r="R312" s="52">
        <v>515</v>
      </c>
    </row>
    <row r="313" spans="1:18" ht="15" customHeight="1" x14ac:dyDescent="0.25">
      <c r="A313" s="2" t="s">
        <v>34</v>
      </c>
      <c r="B313" s="29">
        <v>516</v>
      </c>
      <c r="C313" s="29">
        <v>510</v>
      </c>
      <c r="D313" s="29">
        <v>523</v>
      </c>
      <c r="E313" s="29">
        <v>518</v>
      </c>
      <c r="F313" s="29">
        <v>504</v>
      </c>
      <c r="G313" s="29">
        <v>509</v>
      </c>
      <c r="H313" s="29">
        <v>520</v>
      </c>
      <c r="I313" s="29">
        <v>495</v>
      </c>
      <c r="J313" s="29">
        <v>490</v>
      </c>
      <c r="K313" s="29">
        <v>506</v>
      </c>
      <c r="L313" s="29">
        <v>526</v>
      </c>
      <c r="M313" s="29">
        <f t="shared" ref="M313" si="89">SUM(M311:M312)</f>
        <v>553</v>
      </c>
      <c r="N313" s="24">
        <f t="shared" si="87"/>
        <v>37</v>
      </c>
      <c r="O313" s="16">
        <f t="shared" si="88"/>
        <v>7.170542635658915E-2</v>
      </c>
      <c r="P313" s="33"/>
      <c r="Q313" s="34"/>
      <c r="R313" s="35"/>
    </row>
    <row r="314" spans="1:18" ht="15" customHeight="1" x14ac:dyDescent="0.25">
      <c r="A314" s="97" t="s">
        <v>66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14</v>
      </c>
      <c r="J314" s="29">
        <v>330</v>
      </c>
      <c r="K314" s="29">
        <v>325</v>
      </c>
      <c r="L314" s="29">
        <v>326</v>
      </c>
      <c r="M314" s="29">
        <f>'[20]20th Circuit Summary 11.18'!$H$19+'[2]GAL Alumni by County'!$G$43</f>
        <v>326</v>
      </c>
      <c r="N314" s="24">
        <f t="shared" si="87"/>
        <v>326</v>
      </c>
      <c r="O314" s="16" t="str">
        <f>IF(B314=0,"0.0%",N314/B314)</f>
        <v>0.0%</v>
      </c>
      <c r="P314" s="33"/>
      <c r="Q314" s="34"/>
      <c r="R314" s="35"/>
    </row>
    <row r="315" spans="1:18" ht="15" customHeight="1" x14ac:dyDescent="0.25">
      <c r="A315" s="2" t="s">
        <v>68</v>
      </c>
      <c r="B315" s="29">
        <v>8</v>
      </c>
      <c r="C315" s="29">
        <v>8</v>
      </c>
      <c r="D315" s="29">
        <v>8</v>
      </c>
      <c r="E315" s="29">
        <v>6</v>
      </c>
      <c r="F315" s="29">
        <v>8</v>
      </c>
      <c r="G315" s="29">
        <v>7</v>
      </c>
      <c r="H315" s="29">
        <v>6</v>
      </c>
      <c r="I315" s="29">
        <v>6</v>
      </c>
      <c r="J315" s="29">
        <v>7</v>
      </c>
      <c r="K315" s="29">
        <v>6</v>
      </c>
      <c r="L315" s="29">
        <v>7</v>
      </c>
      <c r="M315" s="29">
        <f>'[3]12+ Months Inactive by County'!$G$43</f>
        <v>9</v>
      </c>
      <c r="N315" s="24">
        <f t="shared" si="87"/>
        <v>1</v>
      </c>
      <c r="O315" s="16">
        <f t="shared" si="88"/>
        <v>0.125</v>
      </c>
      <c r="P315" s="33"/>
      <c r="Q315" s="34"/>
      <c r="R315" s="35"/>
    </row>
    <row r="316" spans="1:18" ht="15" customHeight="1" x14ac:dyDescent="0.25">
      <c r="A316" s="2" t="s">
        <v>27</v>
      </c>
      <c r="B316" s="24">
        <v>25</v>
      </c>
      <c r="C316" s="24">
        <v>26</v>
      </c>
      <c r="D316" s="24">
        <v>26</v>
      </c>
      <c r="E316" s="24">
        <v>26</v>
      </c>
      <c r="F316" s="24">
        <v>26</v>
      </c>
      <c r="G316" s="24">
        <v>26</v>
      </c>
      <c r="H316" s="24">
        <v>27</v>
      </c>
      <c r="I316" s="24">
        <v>28</v>
      </c>
      <c r="J316" s="24">
        <v>28</v>
      </c>
      <c r="K316" s="24">
        <v>28</v>
      </c>
      <c r="L316" s="24">
        <v>28</v>
      </c>
      <c r="M316" s="24">
        <f>'[20]20th Circuit Summary 11.18'!$H$18</f>
        <v>28</v>
      </c>
      <c r="N316" s="24">
        <f t="shared" si="87"/>
        <v>3</v>
      </c>
      <c r="O316" s="16">
        <f t="shared" si="88"/>
        <v>0.12</v>
      </c>
      <c r="P316" s="33"/>
    </row>
    <row r="317" spans="1:18" ht="15" customHeight="1" x14ac:dyDescent="0.25">
      <c r="A317" s="2" t="s">
        <v>29</v>
      </c>
      <c r="B317" s="24">
        <v>541</v>
      </c>
      <c r="C317" s="24">
        <v>536</v>
      </c>
      <c r="D317" s="24">
        <v>549</v>
      </c>
      <c r="E317" s="24">
        <v>544</v>
      </c>
      <c r="F317" s="24">
        <v>530</v>
      </c>
      <c r="G317" s="24">
        <v>535</v>
      </c>
      <c r="H317" s="24">
        <v>547</v>
      </c>
      <c r="I317" s="24">
        <v>537</v>
      </c>
      <c r="J317" s="24">
        <v>848</v>
      </c>
      <c r="K317" s="24">
        <v>860</v>
      </c>
      <c r="L317" s="24">
        <v>880</v>
      </c>
      <c r="M317" s="24">
        <f>M311+M312+M314+M316</f>
        <v>907</v>
      </c>
      <c r="N317" s="24">
        <f t="shared" si="87"/>
        <v>366</v>
      </c>
      <c r="O317" s="16">
        <f t="shared" si="88"/>
        <v>0.67652495378927913</v>
      </c>
      <c r="P317" s="33"/>
    </row>
    <row r="318" spans="1:18" ht="15" customHeight="1" x14ac:dyDescent="0.25">
      <c r="A318" s="2" t="s">
        <v>47</v>
      </c>
      <c r="B318" s="24">
        <v>194</v>
      </c>
      <c r="C318" s="24">
        <v>209</v>
      </c>
      <c r="D318" s="24">
        <v>204</v>
      </c>
      <c r="E318" s="24">
        <v>217</v>
      </c>
      <c r="F318" s="24">
        <v>230</v>
      </c>
      <c r="G318" s="24">
        <v>252</v>
      </c>
      <c r="H318" s="24">
        <v>265</v>
      </c>
      <c r="I318" s="24">
        <v>242</v>
      </c>
      <c r="J318" s="24">
        <v>235</v>
      </c>
      <c r="K318" s="24">
        <v>264</v>
      </c>
      <c r="L318" s="24">
        <v>223</v>
      </c>
      <c r="M318" s="24">
        <f>'[20]20th Circuit Summary 11.18'!$B$9</f>
        <v>223</v>
      </c>
      <c r="N318" s="24">
        <f t="shared" si="87"/>
        <v>29</v>
      </c>
      <c r="O318" s="16">
        <f t="shared" si="88"/>
        <v>0.14948453608247422</v>
      </c>
      <c r="P318" s="33"/>
      <c r="Q318" s="34" t="s">
        <v>40</v>
      </c>
      <c r="R318" s="34" t="s">
        <v>43</v>
      </c>
    </row>
    <row r="319" spans="1:18" ht="15" customHeight="1" x14ac:dyDescent="0.25">
      <c r="A319" s="2" t="s">
        <v>30</v>
      </c>
      <c r="B319" s="24">
        <v>1011</v>
      </c>
      <c r="C319" s="24">
        <v>1031</v>
      </c>
      <c r="D319" s="24">
        <v>1053</v>
      </c>
      <c r="E319" s="24">
        <v>1069</v>
      </c>
      <c r="F319" s="24">
        <v>1078</v>
      </c>
      <c r="G319" s="24">
        <v>1049</v>
      </c>
      <c r="H319" s="24">
        <v>1044</v>
      </c>
      <c r="I319" s="24">
        <v>1080</v>
      </c>
      <c r="J319" s="24">
        <v>1097</v>
      </c>
      <c r="K319" s="24">
        <v>1112</v>
      </c>
      <c r="L319" s="24">
        <v>1144</v>
      </c>
      <c r="M319" s="24">
        <f>'[20]20th Circuit Summary 11.18'!$B$16</f>
        <v>1135</v>
      </c>
      <c r="N319" s="24">
        <f t="shared" si="87"/>
        <v>124</v>
      </c>
      <c r="O319" s="16">
        <f t="shared" si="88"/>
        <v>0.12265084075173097</v>
      </c>
      <c r="P319" s="33"/>
      <c r="Q319" s="36" t="s">
        <v>41</v>
      </c>
      <c r="R319" s="37" t="s">
        <v>39</v>
      </c>
    </row>
    <row r="320" spans="1:18" ht="15" customHeight="1" x14ac:dyDescent="0.25">
      <c r="A320" s="2" t="s">
        <v>31</v>
      </c>
      <c r="B320" s="24">
        <v>1205</v>
      </c>
      <c r="C320" s="24">
        <v>1240</v>
      </c>
      <c r="D320" s="24">
        <v>1257</v>
      </c>
      <c r="E320" s="24">
        <v>1286</v>
      </c>
      <c r="F320" s="24">
        <v>1308</v>
      </c>
      <c r="G320" s="24">
        <v>1301</v>
      </c>
      <c r="H320" s="24">
        <v>1309</v>
      </c>
      <c r="I320" s="24">
        <v>1322</v>
      </c>
      <c r="J320" s="24">
        <v>1332</v>
      </c>
      <c r="K320" s="24">
        <v>1376</v>
      </c>
      <c r="L320" s="24">
        <v>1367</v>
      </c>
      <c r="M320" s="24">
        <f t="shared" ref="M320" si="90">SUM(M318:M319)</f>
        <v>1358</v>
      </c>
      <c r="N320" s="24">
        <f t="shared" si="87"/>
        <v>153</v>
      </c>
      <c r="O320" s="16">
        <f t="shared" si="88"/>
        <v>0.12697095435684647</v>
      </c>
      <c r="P320" s="33"/>
      <c r="Q320" s="32">
        <f>SUM(B325:M325)/12</f>
        <v>12.833333333333334</v>
      </c>
      <c r="R320" s="33">
        <f>M313/R312</f>
        <v>1.0737864077669903</v>
      </c>
    </row>
    <row r="321" spans="1:24" ht="15" customHeight="1" x14ac:dyDescent="0.25">
      <c r="A321" s="70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2"/>
      <c r="M321" s="72"/>
      <c r="N321" s="72"/>
      <c r="O321" s="72"/>
      <c r="R321" s="21"/>
    </row>
    <row r="322" spans="1:24" ht="15" customHeight="1" x14ac:dyDescent="0.25">
      <c r="A322" s="2" t="s">
        <v>53</v>
      </c>
      <c r="B322" s="24">
        <v>1929</v>
      </c>
      <c r="C322" s="24">
        <v>1975</v>
      </c>
      <c r="D322" s="24">
        <v>1975</v>
      </c>
      <c r="E322" s="24">
        <v>1977</v>
      </c>
      <c r="F322" s="24">
        <v>1996</v>
      </c>
      <c r="G322" s="24">
        <v>1996</v>
      </c>
      <c r="H322" s="24">
        <v>2011</v>
      </c>
      <c r="I322" s="24">
        <v>2031</v>
      </c>
      <c r="J322" s="24">
        <v>2054</v>
      </c>
      <c r="K322" s="24">
        <v>2109</v>
      </c>
      <c r="L322" s="24">
        <v>2146</v>
      </c>
      <c r="M322" s="24">
        <f>'[4]Rolling 12 Mos Total Children'!$M$23</f>
        <v>2117</v>
      </c>
      <c r="N322" s="24">
        <f>M322-B322</f>
        <v>188</v>
      </c>
      <c r="O322" s="16">
        <f>+N322/$B322</f>
        <v>9.7459823742871959E-2</v>
      </c>
      <c r="R322" s="21"/>
    </row>
    <row r="323" spans="1:24" ht="15" customHeight="1" x14ac:dyDescent="0.25">
      <c r="A323" s="2" t="s">
        <v>54</v>
      </c>
      <c r="B323" s="24">
        <v>673</v>
      </c>
      <c r="C323" s="24">
        <v>665</v>
      </c>
      <c r="D323" s="24">
        <v>677</v>
      </c>
      <c r="E323" s="24">
        <v>661</v>
      </c>
      <c r="F323" s="24">
        <v>650</v>
      </c>
      <c r="G323" s="24">
        <v>655</v>
      </c>
      <c r="H323" s="24">
        <v>664</v>
      </c>
      <c r="I323" s="24">
        <v>656</v>
      </c>
      <c r="J323" s="24">
        <v>661</v>
      </c>
      <c r="K323" s="24">
        <v>669</v>
      </c>
      <c r="L323" s="24">
        <v>676</v>
      </c>
      <c r="M323" s="24">
        <f>'[4]Rolling 12 Mos Total Volunteers'!$M$23</f>
        <v>693</v>
      </c>
      <c r="N323" s="52">
        <f>M323-B323</f>
        <v>20</v>
      </c>
      <c r="O323" s="16">
        <f>+N323/$B323</f>
        <v>2.9717682020802376E-2</v>
      </c>
      <c r="R323" s="21"/>
    </row>
    <row r="324" spans="1:24" ht="15" customHeight="1" x14ac:dyDescent="0.25">
      <c r="A324" s="55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7"/>
      <c r="P324" s="33"/>
      <c r="Q324" s="25"/>
      <c r="R324" s="20" t="s">
        <v>72</v>
      </c>
    </row>
    <row r="325" spans="1:24" ht="15" customHeight="1" x14ac:dyDescent="0.25">
      <c r="A325" s="2" t="s">
        <v>3</v>
      </c>
      <c r="B325" s="24">
        <v>3</v>
      </c>
      <c r="C325" s="24">
        <v>7</v>
      </c>
      <c r="D325" s="24">
        <v>21</v>
      </c>
      <c r="E325" s="24">
        <v>11</v>
      </c>
      <c r="F325" s="24">
        <v>0</v>
      </c>
      <c r="G325" s="24">
        <v>14</v>
      </c>
      <c r="H325" s="24">
        <v>18</v>
      </c>
      <c r="I325" s="24">
        <v>0</v>
      </c>
      <c r="J325" s="24">
        <v>16</v>
      </c>
      <c r="K325" s="24">
        <v>20</v>
      </c>
      <c r="L325" s="24">
        <v>18</v>
      </c>
      <c r="M325" s="24">
        <f>'[20]20th Circuit Summary 11.18'!$H$20</f>
        <v>26</v>
      </c>
      <c r="N325" s="24"/>
      <c r="O325" s="13"/>
      <c r="P325" s="52"/>
      <c r="Q325" s="34" t="s">
        <v>40</v>
      </c>
      <c r="R325" s="20" t="s">
        <v>37</v>
      </c>
    </row>
    <row r="326" spans="1:24" ht="15" customHeight="1" x14ac:dyDescent="0.25">
      <c r="A326" s="2" t="s">
        <v>2</v>
      </c>
      <c r="B326" s="24">
        <v>12</v>
      </c>
      <c r="C326" s="24">
        <v>7</v>
      </c>
      <c r="D326" s="24">
        <v>16</v>
      </c>
      <c r="E326" s="24">
        <v>14</v>
      </c>
      <c r="F326" s="24">
        <v>9</v>
      </c>
      <c r="G326" s="24">
        <v>6</v>
      </c>
      <c r="H326" s="24">
        <v>11</v>
      </c>
      <c r="I326" s="24">
        <v>9</v>
      </c>
      <c r="J326" s="24">
        <v>1</v>
      </c>
      <c r="K326" s="24">
        <v>0</v>
      </c>
      <c r="L326" s="24">
        <v>0</v>
      </c>
      <c r="M326" s="24">
        <f>'[20]20th Circuit Summary 11.18'!$H$21</f>
        <v>0</v>
      </c>
      <c r="N326" s="24"/>
      <c r="O326" s="14"/>
      <c r="P326" s="34"/>
      <c r="Q326" s="36" t="s">
        <v>42</v>
      </c>
      <c r="R326" s="38" t="s">
        <v>44</v>
      </c>
    </row>
    <row r="327" spans="1:24" ht="15" customHeight="1" x14ac:dyDescent="0.25">
      <c r="A327" s="2" t="s">
        <v>32</v>
      </c>
      <c r="B327" s="26">
        <v>1.9593023255813953</v>
      </c>
      <c r="C327" s="26">
        <v>2.0215686274509803</v>
      </c>
      <c r="D327" s="26">
        <v>2.0133843212237093</v>
      </c>
      <c r="E327" s="26">
        <v>2.0637065637065639</v>
      </c>
      <c r="F327" s="26">
        <v>2.1388888888888888</v>
      </c>
      <c r="G327" s="26">
        <v>2.0609037328094302</v>
      </c>
      <c r="H327" s="26">
        <v>2.0076923076923077</v>
      </c>
      <c r="I327" s="26">
        <v>2.1818181818181817</v>
      </c>
      <c r="J327" s="26">
        <v>2.2387755102040816</v>
      </c>
      <c r="K327" s="26">
        <v>2.1976284584980239</v>
      </c>
      <c r="L327" s="26">
        <v>2.1749049429657794</v>
      </c>
      <c r="M327" s="26">
        <f t="shared" ref="M327" si="91">+M319/M313</f>
        <v>2.0524412296564196</v>
      </c>
      <c r="N327" s="26"/>
      <c r="O327" s="16"/>
      <c r="P327" s="33"/>
      <c r="Q327" s="32">
        <f>SUM(B326:M326)/12</f>
        <v>7.083333333333333</v>
      </c>
      <c r="R327" s="54">
        <f>[5]Sheet1!$Q$24</f>
        <v>0.97686746987951811</v>
      </c>
    </row>
    <row r="328" spans="1:24" ht="15" customHeight="1" x14ac:dyDescent="0.25">
      <c r="A328" s="1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5"/>
      <c r="M328" s="25"/>
      <c r="R328" s="22"/>
    </row>
    <row r="329" spans="1:24" ht="45" x14ac:dyDescent="0.25">
      <c r="A329" s="10" t="s">
        <v>46</v>
      </c>
      <c r="B329" s="27" t="s">
        <v>57</v>
      </c>
      <c r="C329" s="27" t="s">
        <v>58</v>
      </c>
      <c r="D329" s="27" t="s">
        <v>59</v>
      </c>
      <c r="E329" s="27" t="s">
        <v>60</v>
      </c>
      <c r="F329" s="27" t="s">
        <v>61</v>
      </c>
      <c r="G329" s="27" t="s">
        <v>62</v>
      </c>
      <c r="H329" s="27" t="s">
        <v>63</v>
      </c>
      <c r="I329" s="27" t="s">
        <v>64</v>
      </c>
      <c r="J329" s="27" t="s">
        <v>65</v>
      </c>
      <c r="K329" s="27" t="s">
        <v>67</v>
      </c>
      <c r="L329" s="77" t="s">
        <v>71</v>
      </c>
      <c r="M329" s="77" t="s">
        <v>74</v>
      </c>
      <c r="N329" s="68" t="s">
        <v>51</v>
      </c>
      <c r="O329" s="69" t="s">
        <v>52</v>
      </c>
      <c r="P329" s="17"/>
      <c r="Q329" s="17" t="s">
        <v>36</v>
      </c>
      <c r="R329" s="95" t="s">
        <v>69</v>
      </c>
    </row>
    <row r="330" spans="1:24" ht="15" customHeight="1" x14ac:dyDescent="0.25">
      <c r="A330" s="51" t="s">
        <v>0</v>
      </c>
      <c r="B330" s="24">
        <v>3389</v>
      </c>
      <c r="C330" s="24">
        <v>3561</v>
      </c>
      <c r="D330" s="24">
        <v>3408</v>
      </c>
      <c r="E330" s="24">
        <v>3436</v>
      </c>
      <c r="F330" s="24">
        <v>3421</v>
      </c>
      <c r="G330" s="24">
        <v>3415</v>
      </c>
      <c r="H330" s="24">
        <v>3389</v>
      </c>
      <c r="I330" s="24">
        <v>3394</v>
      </c>
      <c r="J330" s="24">
        <v>3503</v>
      </c>
      <c r="K330" s="24">
        <v>3473</v>
      </c>
      <c r="L330" s="24">
        <v>3491</v>
      </c>
      <c r="M330" s="24">
        <f t="shared" ref="M330" si="92">M178+M197+M216+M235+M254+M273+M292+M311</f>
        <v>3486</v>
      </c>
      <c r="N330" s="24">
        <f t="shared" ref="N330:N339" si="93">M330-B330</f>
        <v>97</v>
      </c>
      <c r="O330" s="16">
        <f t="shared" ref="O330:O339" si="94">+N330/$B330</f>
        <v>2.8622012393036293E-2</v>
      </c>
      <c r="P330" s="33"/>
      <c r="Q330" s="39" t="s">
        <v>26</v>
      </c>
      <c r="R330" s="39" t="s">
        <v>39</v>
      </c>
    </row>
    <row r="331" spans="1:24" ht="15" customHeight="1" x14ac:dyDescent="0.25">
      <c r="A331" s="51" t="s">
        <v>1</v>
      </c>
      <c r="B331" s="24">
        <v>923</v>
      </c>
      <c r="C331" s="24">
        <v>911</v>
      </c>
      <c r="D331" s="24">
        <v>940</v>
      </c>
      <c r="E331" s="24">
        <v>897</v>
      </c>
      <c r="F331" s="24">
        <v>930</v>
      </c>
      <c r="G331" s="24">
        <v>953</v>
      </c>
      <c r="H331" s="24">
        <v>1023</v>
      </c>
      <c r="I331" s="24">
        <v>986</v>
      </c>
      <c r="J331" s="24">
        <v>817</v>
      </c>
      <c r="K331" s="24">
        <v>877</v>
      </c>
      <c r="L331" s="24">
        <v>904</v>
      </c>
      <c r="M331" s="24">
        <f t="shared" ref="M331" si="95">M179+M198+M217+M236+M255+M274+M293+M312</f>
        <v>1027</v>
      </c>
      <c r="N331" s="24">
        <f t="shared" si="93"/>
        <v>104</v>
      </c>
      <c r="O331" s="16">
        <f t="shared" si="94"/>
        <v>0.11267605633802817</v>
      </c>
      <c r="P331" s="33"/>
      <c r="Q331" s="33">
        <f>1-M331/M332</f>
        <v>0.77243518723687132</v>
      </c>
      <c r="R331" s="24">
        <v>4558</v>
      </c>
      <c r="V331" s="18"/>
      <c r="W331" s="18"/>
      <c r="X331" s="18"/>
    </row>
    <row r="332" spans="1:24" ht="15" customHeight="1" x14ac:dyDescent="0.25">
      <c r="A332" s="51" t="s">
        <v>34</v>
      </c>
      <c r="B332" s="29">
        <v>4312</v>
      </c>
      <c r="C332" s="29">
        <v>4472</v>
      </c>
      <c r="D332" s="29">
        <v>4348</v>
      </c>
      <c r="E332" s="29">
        <v>4333</v>
      </c>
      <c r="F332" s="29">
        <v>4351</v>
      </c>
      <c r="G332" s="29">
        <v>4368</v>
      </c>
      <c r="H332" s="29">
        <v>4412</v>
      </c>
      <c r="I332" s="29">
        <v>4380</v>
      </c>
      <c r="J332" s="29">
        <v>4320</v>
      </c>
      <c r="K332" s="29">
        <v>4350</v>
      </c>
      <c r="L332" s="29">
        <v>4395</v>
      </c>
      <c r="M332" s="29">
        <f t="shared" ref="M332" si="96">SUM(M330:M331)</f>
        <v>4513</v>
      </c>
      <c r="N332" s="24">
        <f t="shared" si="93"/>
        <v>201</v>
      </c>
      <c r="O332" s="16">
        <f t="shared" si="94"/>
        <v>4.6614100185528758E-2</v>
      </c>
      <c r="P332" s="33"/>
      <c r="Q332" s="34"/>
      <c r="R332" s="35"/>
      <c r="V332" s="18"/>
      <c r="W332" s="18"/>
      <c r="X332" s="18"/>
    </row>
    <row r="333" spans="1:24" ht="15" customHeight="1" x14ac:dyDescent="0.25">
      <c r="A333" s="51" t="s">
        <v>66</v>
      </c>
      <c r="B333" s="29">
        <v>0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44</v>
      </c>
      <c r="J333" s="29">
        <v>2383</v>
      </c>
      <c r="K333" s="29">
        <v>2383</v>
      </c>
      <c r="L333" s="29">
        <v>2378</v>
      </c>
      <c r="M333" s="29">
        <f t="shared" ref="M333:M334" si="97">M181+M200+M219+M238+M257+M276+M295+M314</f>
        <v>2374</v>
      </c>
      <c r="N333" s="24">
        <f t="shared" si="93"/>
        <v>2374</v>
      </c>
      <c r="O333" s="16" t="str">
        <f>IF(B333=0,"0.0%",N333/B333)</f>
        <v>0.0%</v>
      </c>
      <c r="P333" s="33"/>
      <c r="Q333" s="34"/>
      <c r="R333" s="35"/>
    </row>
    <row r="334" spans="1:24" ht="15" customHeight="1" x14ac:dyDescent="0.25">
      <c r="A334" s="51" t="s">
        <v>68</v>
      </c>
      <c r="B334" s="29">
        <v>382</v>
      </c>
      <c r="C334" s="29">
        <v>380</v>
      </c>
      <c r="D334" s="29">
        <v>383</v>
      </c>
      <c r="E334" s="29">
        <v>384</v>
      </c>
      <c r="F334" s="29">
        <v>400</v>
      </c>
      <c r="G334" s="29">
        <v>412</v>
      </c>
      <c r="H334" s="29">
        <v>420</v>
      </c>
      <c r="I334" s="29">
        <v>426</v>
      </c>
      <c r="J334" s="29">
        <v>340</v>
      </c>
      <c r="K334" s="29">
        <v>158</v>
      </c>
      <c r="L334" s="29">
        <v>187</v>
      </c>
      <c r="M334" s="29">
        <f t="shared" si="97"/>
        <v>214</v>
      </c>
      <c r="N334" s="24">
        <f t="shared" si="93"/>
        <v>-168</v>
      </c>
      <c r="O334" s="16">
        <f t="shared" si="94"/>
        <v>-0.43979057591623039</v>
      </c>
      <c r="P334" s="33"/>
      <c r="Q334" s="34"/>
      <c r="R334" s="35"/>
      <c r="V334" s="18"/>
      <c r="W334" s="18"/>
      <c r="X334" s="18"/>
    </row>
    <row r="335" spans="1:24" ht="15" customHeight="1" x14ac:dyDescent="0.25">
      <c r="A335" s="51" t="s">
        <v>27</v>
      </c>
      <c r="B335" s="24">
        <v>314</v>
      </c>
      <c r="C335" s="24">
        <v>319</v>
      </c>
      <c r="D335" s="24">
        <v>315</v>
      </c>
      <c r="E335" s="24">
        <v>310</v>
      </c>
      <c r="F335" s="24">
        <v>299</v>
      </c>
      <c r="G335" s="24">
        <v>301</v>
      </c>
      <c r="H335" s="24">
        <v>303</v>
      </c>
      <c r="I335" s="24">
        <v>281</v>
      </c>
      <c r="J335" s="24">
        <v>277</v>
      </c>
      <c r="K335" s="24">
        <v>277</v>
      </c>
      <c r="L335" s="24">
        <v>280</v>
      </c>
      <c r="M335" s="24">
        <f t="shared" ref="M335:M336" si="98">M183+M202+M221+M240+M259+M278+M297+M316</f>
        <v>280</v>
      </c>
      <c r="N335" s="24">
        <f t="shared" si="93"/>
        <v>-34</v>
      </c>
      <c r="O335" s="16">
        <f t="shared" si="94"/>
        <v>-0.10828025477707007</v>
      </c>
      <c r="P335" s="33"/>
      <c r="V335" s="18"/>
      <c r="W335" s="18"/>
      <c r="X335" s="18"/>
    </row>
    <row r="336" spans="1:24" ht="15" customHeight="1" x14ac:dyDescent="0.25">
      <c r="A336" s="51" t="s">
        <v>29</v>
      </c>
      <c r="B336" s="24">
        <v>4626</v>
      </c>
      <c r="C336" s="24">
        <v>4791</v>
      </c>
      <c r="D336" s="24">
        <v>4663</v>
      </c>
      <c r="E336" s="24">
        <v>4643</v>
      </c>
      <c r="F336" s="24">
        <v>4650</v>
      </c>
      <c r="G336" s="24">
        <v>4669</v>
      </c>
      <c r="H336" s="24">
        <v>4715</v>
      </c>
      <c r="I336" s="24">
        <v>4705</v>
      </c>
      <c r="J336" s="24">
        <v>6980</v>
      </c>
      <c r="K336" s="24">
        <v>7011</v>
      </c>
      <c r="L336" s="24">
        <v>7053</v>
      </c>
      <c r="M336" s="24">
        <f t="shared" si="98"/>
        <v>7167</v>
      </c>
      <c r="N336" s="24">
        <f t="shared" si="93"/>
        <v>2541</v>
      </c>
      <c r="O336" s="16">
        <f t="shared" si="94"/>
        <v>0.54928664072632949</v>
      </c>
      <c r="P336" s="33"/>
      <c r="V336" s="18"/>
      <c r="W336" s="18"/>
      <c r="X336" s="18"/>
    </row>
    <row r="337" spans="1:24" ht="15" customHeight="1" x14ac:dyDescent="0.25">
      <c r="A337" s="51" t="s">
        <v>47</v>
      </c>
      <c r="B337" s="24">
        <v>2985</v>
      </c>
      <c r="C337" s="24">
        <v>2890</v>
      </c>
      <c r="D337" s="24">
        <v>2742</v>
      </c>
      <c r="E337" s="24">
        <v>2747</v>
      </c>
      <c r="F337" s="24">
        <v>2796</v>
      </c>
      <c r="G337" s="24">
        <v>2847</v>
      </c>
      <c r="H337" s="24">
        <v>2937</v>
      </c>
      <c r="I337" s="24">
        <v>2979</v>
      </c>
      <c r="J337" s="24">
        <v>2942</v>
      </c>
      <c r="K337" s="24">
        <v>2860</v>
      </c>
      <c r="L337" s="24">
        <v>3079</v>
      </c>
      <c r="M337" s="24">
        <f t="shared" ref="M337" si="99">M185+M204+M223+M242+M261+M280+M299+M318</f>
        <v>3108</v>
      </c>
      <c r="N337" s="24">
        <f t="shared" si="93"/>
        <v>123</v>
      </c>
      <c r="O337" s="16">
        <f t="shared" si="94"/>
        <v>4.1206030150753768E-2</v>
      </c>
      <c r="P337" s="33"/>
      <c r="Q337" s="40" t="s">
        <v>40</v>
      </c>
      <c r="R337" s="40" t="s">
        <v>43</v>
      </c>
      <c r="V337" s="18"/>
      <c r="W337" s="18"/>
      <c r="X337" s="18"/>
    </row>
    <row r="338" spans="1:24" ht="15" customHeight="1" x14ac:dyDescent="0.25">
      <c r="A338" s="51" t="s">
        <v>30</v>
      </c>
      <c r="B338" s="24">
        <v>7693</v>
      </c>
      <c r="C338" s="24">
        <v>7816</v>
      </c>
      <c r="D338" s="24">
        <v>7733</v>
      </c>
      <c r="E338" s="24">
        <v>7695</v>
      </c>
      <c r="F338" s="24">
        <v>7639</v>
      </c>
      <c r="G338" s="24">
        <v>7579</v>
      </c>
      <c r="H338" s="24">
        <v>7583</v>
      </c>
      <c r="I338" s="24">
        <v>7545</v>
      </c>
      <c r="J338" s="24">
        <v>7584</v>
      </c>
      <c r="K338" s="24">
        <v>7505</v>
      </c>
      <c r="L338" s="24">
        <v>7622</v>
      </c>
      <c r="M338" s="24">
        <f t="shared" ref="M338" si="100">M186+M205+M224+M243+M262+M281+M300+M319</f>
        <v>7642</v>
      </c>
      <c r="N338" s="24">
        <f t="shared" si="93"/>
        <v>-51</v>
      </c>
      <c r="O338" s="16">
        <f t="shared" si="94"/>
        <v>-6.629403353698167E-3</v>
      </c>
      <c r="P338" s="33"/>
      <c r="Q338" s="41" t="s">
        <v>41</v>
      </c>
      <c r="R338" s="42" t="s">
        <v>39</v>
      </c>
      <c r="V338" s="18"/>
      <c r="W338" s="18"/>
      <c r="X338" s="18"/>
    </row>
    <row r="339" spans="1:24" ht="15" customHeight="1" x14ac:dyDescent="0.25">
      <c r="A339" s="51" t="s">
        <v>31</v>
      </c>
      <c r="B339" s="24">
        <v>10678</v>
      </c>
      <c r="C339" s="24">
        <v>10706</v>
      </c>
      <c r="D339" s="24">
        <v>10475</v>
      </c>
      <c r="E339" s="24">
        <v>10442</v>
      </c>
      <c r="F339" s="24">
        <v>10435</v>
      </c>
      <c r="G339" s="24">
        <v>10426</v>
      </c>
      <c r="H339" s="24">
        <v>10520</v>
      </c>
      <c r="I339" s="24">
        <v>10524</v>
      </c>
      <c r="J339" s="24">
        <v>10526</v>
      </c>
      <c r="K339" s="24">
        <v>10365</v>
      </c>
      <c r="L339" s="24">
        <v>10701</v>
      </c>
      <c r="M339" s="24">
        <f t="shared" ref="M339" si="101">SUM(M337+M338)</f>
        <v>10750</v>
      </c>
      <c r="N339" s="24">
        <f t="shared" si="93"/>
        <v>72</v>
      </c>
      <c r="O339" s="16">
        <f t="shared" si="94"/>
        <v>6.7428357370294062E-3</v>
      </c>
      <c r="P339" s="33"/>
      <c r="Q339" s="32">
        <f>SUM(B344:M344)/12</f>
        <v>82.583333333333329</v>
      </c>
      <c r="R339" s="33">
        <f>M332/R331</f>
        <v>0.99012724879333036</v>
      </c>
      <c r="V339" s="18"/>
      <c r="W339" s="18"/>
      <c r="X339" s="18"/>
    </row>
    <row r="340" spans="1:24" ht="15" customHeight="1" x14ac:dyDescent="0.25">
      <c r="A340" s="70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2"/>
      <c r="M340" s="72"/>
      <c r="N340" s="72"/>
      <c r="O340" s="72"/>
      <c r="R340" s="21"/>
    </row>
    <row r="341" spans="1:24" ht="15" customHeight="1" x14ac:dyDescent="0.25">
      <c r="A341" s="51" t="s">
        <v>53</v>
      </c>
      <c r="B341" s="24">
        <v>15351</v>
      </c>
      <c r="C341" s="24">
        <v>15610</v>
      </c>
      <c r="D341" s="24">
        <v>15558</v>
      </c>
      <c r="E341" s="24">
        <v>15486</v>
      </c>
      <c r="F341" s="24">
        <v>15511</v>
      </c>
      <c r="G341" s="24">
        <v>15461</v>
      </c>
      <c r="H341" s="24">
        <v>15395</v>
      </c>
      <c r="I341" s="24">
        <v>15355</v>
      </c>
      <c r="J341" s="24">
        <v>15322</v>
      </c>
      <c r="K341" s="24">
        <v>15431</v>
      </c>
      <c r="L341" s="24">
        <v>15411</v>
      </c>
      <c r="M341" s="24">
        <f t="shared" ref="M341" si="102">M189+M208+M227+M246+M265+M284+M303+M322</f>
        <v>15309</v>
      </c>
      <c r="N341" s="24">
        <f>M341-B341</f>
        <v>-42</v>
      </c>
      <c r="O341" s="16">
        <f>+N341/$B341</f>
        <v>-2.7359781121751026E-3</v>
      </c>
      <c r="R341" s="21"/>
    </row>
    <row r="342" spans="1:24" ht="15" customHeight="1" x14ac:dyDescent="0.25">
      <c r="A342" s="51" t="s">
        <v>54</v>
      </c>
      <c r="B342" s="24">
        <v>5220</v>
      </c>
      <c r="C342" s="24">
        <v>5209</v>
      </c>
      <c r="D342" s="24">
        <v>5245</v>
      </c>
      <c r="E342" s="24">
        <v>5256</v>
      </c>
      <c r="F342" s="24">
        <v>5237</v>
      </c>
      <c r="G342" s="24">
        <v>5235</v>
      </c>
      <c r="H342" s="24">
        <v>5256</v>
      </c>
      <c r="I342" s="24">
        <v>5256</v>
      </c>
      <c r="J342" s="24">
        <v>5283</v>
      </c>
      <c r="K342" s="24">
        <v>5309</v>
      </c>
      <c r="L342" s="24">
        <v>5310</v>
      </c>
      <c r="M342" s="24">
        <f t="shared" ref="M342" si="103">M190+M209+M228+M247+M266+M285+M304+M323</f>
        <v>5336</v>
      </c>
      <c r="N342" s="52">
        <f>M342-B342</f>
        <v>116</v>
      </c>
      <c r="O342" s="16">
        <f>+N342/$B342</f>
        <v>2.2222222222222223E-2</v>
      </c>
      <c r="R342" s="21"/>
    </row>
    <row r="343" spans="1:24" ht="15" customHeight="1" x14ac:dyDescent="0.25">
      <c r="A343" s="58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7"/>
      <c r="P343" s="33"/>
      <c r="Q343" s="25"/>
      <c r="R343" s="43" t="s">
        <v>38</v>
      </c>
      <c r="V343" s="18"/>
      <c r="W343" s="18"/>
      <c r="X343" s="18"/>
    </row>
    <row r="344" spans="1:24" ht="15" customHeight="1" x14ac:dyDescent="0.25">
      <c r="A344" s="51" t="s">
        <v>3</v>
      </c>
      <c r="B344" s="24">
        <v>31</v>
      </c>
      <c r="C344" s="24">
        <v>65</v>
      </c>
      <c r="D344" s="24">
        <v>129</v>
      </c>
      <c r="E344" s="24">
        <v>87</v>
      </c>
      <c r="F344" s="24">
        <v>55</v>
      </c>
      <c r="G344" s="24">
        <v>63</v>
      </c>
      <c r="H344" s="24">
        <v>88</v>
      </c>
      <c r="I344" s="24">
        <v>78</v>
      </c>
      <c r="J344" s="24">
        <v>104</v>
      </c>
      <c r="K344" s="24">
        <v>89</v>
      </c>
      <c r="L344" s="24">
        <v>93</v>
      </c>
      <c r="M344" s="24">
        <f t="shared" ref="M344" si="104">M192+M211+M230+M249+M268+M287+M306+M325</f>
        <v>109</v>
      </c>
      <c r="N344" s="24"/>
      <c r="O344" s="6"/>
      <c r="P344" s="24"/>
      <c r="Q344" s="40" t="s">
        <v>40</v>
      </c>
      <c r="R344" s="43" t="s">
        <v>37</v>
      </c>
    </row>
    <row r="345" spans="1:24" ht="15" customHeight="1" x14ac:dyDescent="0.25">
      <c r="A345" s="51" t="s">
        <v>2</v>
      </c>
      <c r="B345" s="24">
        <v>67</v>
      </c>
      <c r="C345" s="24">
        <v>77</v>
      </c>
      <c r="D345" s="24">
        <v>95</v>
      </c>
      <c r="E345" s="24">
        <v>56</v>
      </c>
      <c r="F345" s="24">
        <v>54</v>
      </c>
      <c r="G345" s="24">
        <v>57</v>
      </c>
      <c r="H345" s="24">
        <v>77</v>
      </c>
      <c r="I345" s="24">
        <v>48</v>
      </c>
      <c r="J345" s="24">
        <v>4</v>
      </c>
      <c r="K345" s="24">
        <v>3</v>
      </c>
      <c r="L345" s="24">
        <v>1</v>
      </c>
      <c r="M345" s="24">
        <f>M193+M231+M250+M269+M288+M307+M326</f>
        <v>1</v>
      </c>
      <c r="N345" s="24"/>
      <c r="O345" s="11"/>
      <c r="P345" s="40"/>
      <c r="Q345" s="41" t="s">
        <v>42</v>
      </c>
      <c r="R345" s="44" t="s">
        <v>44</v>
      </c>
    </row>
    <row r="346" spans="1:24" ht="15" customHeight="1" x14ac:dyDescent="0.25">
      <c r="A346" s="51" t="s">
        <v>32</v>
      </c>
      <c r="B346" s="26">
        <v>1.7840909090909092</v>
      </c>
      <c r="C346" s="26">
        <v>1.7477638640429338</v>
      </c>
      <c r="D346" s="26">
        <v>1.7785188592456302</v>
      </c>
      <c r="E346" s="26">
        <v>1.7759058389106854</v>
      </c>
      <c r="F346" s="26">
        <v>1.7556883475063203</v>
      </c>
      <c r="G346" s="26">
        <v>1.7351190476190477</v>
      </c>
      <c r="H346" s="26">
        <v>1.7187216681776971</v>
      </c>
      <c r="I346" s="26">
        <v>1.7226027397260273</v>
      </c>
      <c r="J346" s="26">
        <v>1.7555555555555555</v>
      </c>
      <c r="K346" s="26">
        <v>1.7252873563218392</v>
      </c>
      <c r="L346" s="26">
        <v>1.7342434584755404</v>
      </c>
      <c r="M346" s="26">
        <f t="shared" ref="M346" si="105">+M338/M332</f>
        <v>1.6933303789053844</v>
      </c>
      <c r="N346" s="26"/>
      <c r="O346" s="16"/>
      <c r="P346" s="33"/>
      <c r="Q346" s="32">
        <f>SUM(B345:M345)/12</f>
        <v>45</v>
      </c>
      <c r="R346" s="54">
        <f>[5]Sheet1!$Q$32</f>
        <v>0.89408802609739302</v>
      </c>
    </row>
    <row r="347" spans="1:24" ht="15" customHeight="1" x14ac:dyDescent="0.25">
      <c r="A347" s="1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5"/>
      <c r="M347" s="25"/>
      <c r="R347" s="16"/>
    </row>
    <row r="348" spans="1:24" ht="15" customHeight="1" x14ac:dyDescent="0.25">
      <c r="A348" s="11" t="s">
        <v>16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5"/>
      <c r="M348" s="25"/>
      <c r="R348" s="16"/>
    </row>
    <row r="349" spans="1:24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22"/>
    </row>
    <row r="350" spans="1:24" ht="45" x14ac:dyDescent="0.25">
      <c r="A350" s="7" t="s">
        <v>18</v>
      </c>
      <c r="B350" s="4" t="s">
        <v>57</v>
      </c>
      <c r="C350" s="4" t="s">
        <v>58</v>
      </c>
      <c r="D350" s="4" t="s">
        <v>59</v>
      </c>
      <c r="E350" s="4" t="s">
        <v>60</v>
      </c>
      <c r="F350" s="4" t="s">
        <v>61</v>
      </c>
      <c r="G350" s="4" t="s">
        <v>62</v>
      </c>
      <c r="H350" s="4" t="s">
        <v>63</v>
      </c>
      <c r="I350" s="4" t="s">
        <v>64</v>
      </c>
      <c r="J350" s="4" t="s">
        <v>65</v>
      </c>
      <c r="K350" s="4" t="s">
        <v>67</v>
      </c>
      <c r="L350" s="76" t="s">
        <v>71</v>
      </c>
      <c r="M350" s="76" t="s">
        <v>74</v>
      </c>
      <c r="N350" s="63" t="s">
        <v>51</v>
      </c>
      <c r="O350" s="64" t="s">
        <v>52</v>
      </c>
      <c r="P350" s="15"/>
      <c r="Q350" s="15" t="s">
        <v>36</v>
      </c>
      <c r="R350" s="93" t="s">
        <v>69</v>
      </c>
    </row>
    <row r="351" spans="1:24" ht="15" customHeight="1" x14ac:dyDescent="0.25">
      <c r="A351" s="2" t="s">
        <v>0</v>
      </c>
      <c r="B351" s="24">
        <v>472</v>
      </c>
      <c r="C351" s="24">
        <v>476</v>
      </c>
      <c r="D351" s="24">
        <v>489</v>
      </c>
      <c r="E351" s="24">
        <v>483</v>
      </c>
      <c r="F351" s="24">
        <v>489</v>
      </c>
      <c r="G351" s="24">
        <v>489</v>
      </c>
      <c r="H351" s="24">
        <v>476</v>
      </c>
      <c r="I351" s="24">
        <v>476</v>
      </c>
      <c r="J351" s="24">
        <v>487</v>
      </c>
      <c r="K351" s="24">
        <v>466</v>
      </c>
      <c r="L351" s="24">
        <v>467</v>
      </c>
      <c r="M351" s="24">
        <f>'[21]11th Circuit 11.18'!$H$16</f>
        <v>454</v>
      </c>
      <c r="N351" s="24">
        <f t="shared" ref="N351:N360" si="106">M351-B351</f>
        <v>-18</v>
      </c>
      <c r="O351" s="16">
        <f t="shared" ref="O351:O360" si="107">+N351/$B351</f>
        <v>-3.8135593220338986E-2</v>
      </c>
      <c r="P351" s="33"/>
      <c r="Q351" s="31" t="s">
        <v>26</v>
      </c>
      <c r="R351" s="31" t="s">
        <v>39</v>
      </c>
    </row>
    <row r="352" spans="1:24" ht="15" customHeight="1" x14ac:dyDescent="0.25">
      <c r="A352" s="2" t="s">
        <v>1</v>
      </c>
      <c r="B352" s="24">
        <v>279</v>
      </c>
      <c r="C352" s="24">
        <v>280</v>
      </c>
      <c r="D352" s="24">
        <v>277</v>
      </c>
      <c r="E352" s="24">
        <v>283</v>
      </c>
      <c r="F352" s="24">
        <v>285</v>
      </c>
      <c r="G352" s="24">
        <v>282</v>
      </c>
      <c r="H352" s="24">
        <v>299</v>
      </c>
      <c r="I352" s="24">
        <v>302</v>
      </c>
      <c r="J352" s="24">
        <v>240</v>
      </c>
      <c r="K352" s="24">
        <v>238</v>
      </c>
      <c r="L352" s="24">
        <v>240</v>
      </c>
      <c r="M352" s="24">
        <f>'[21]11th Circuit 11.18'!$G$17</f>
        <v>262</v>
      </c>
      <c r="N352" s="24">
        <f t="shared" si="106"/>
        <v>-17</v>
      </c>
      <c r="O352" s="16">
        <f t="shared" si="107"/>
        <v>-6.093189964157706E-2</v>
      </c>
      <c r="P352" s="33"/>
      <c r="Q352" s="33">
        <f>1-M352/M353</f>
        <v>0.63407821229050287</v>
      </c>
      <c r="R352" s="52">
        <v>800</v>
      </c>
    </row>
    <row r="353" spans="1:18" ht="15" customHeight="1" x14ac:dyDescent="0.25">
      <c r="A353" s="2" t="s">
        <v>34</v>
      </c>
      <c r="B353" s="29">
        <v>751</v>
      </c>
      <c r="C353" s="29">
        <v>756</v>
      </c>
      <c r="D353" s="29">
        <v>766</v>
      </c>
      <c r="E353" s="29">
        <v>766</v>
      </c>
      <c r="F353" s="29">
        <v>774</v>
      </c>
      <c r="G353" s="29">
        <v>771</v>
      </c>
      <c r="H353" s="29">
        <v>775</v>
      </c>
      <c r="I353" s="29">
        <v>778</v>
      </c>
      <c r="J353" s="29">
        <v>727</v>
      </c>
      <c r="K353" s="29">
        <v>704</v>
      </c>
      <c r="L353" s="29">
        <v>707</v>
      </c>
      <c r="M353" s="29">
        <f t="shared" ref="M353" si="108">SUM(M351:M352)</f>
        <v>716</v>
      </c>
      <c r="N353" s="24">
        <f t="shared" si="106"/>
        <v>-35</v>
      </c>
      <c r="O353" s="16">
        <f t="shared" si="107"/>
        <v>-4.6604527296937419E-2</v>
      </c>
      <c r="P353" s="33"/>
      <c r="Q353" s="34"/>
      <c r="R353" s="35"/>
    </row>
    <row r="354" spans="1:18" ht="15" customHeight="1" x14ac:dyDescent="0.25">
      <c r="A354" s="97" t="s">
        <v>66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10</v>
      </c>
      <c r="J354" s="29">
        <v>456</v>
      </c>
      <c r="K354" s="29">
        <v>459</v>
      </c>
      <c r="L354" s="29">
        <v>461</v>
      </c>
      <c r="M354" s="29">
        <f>'[21]11th Circuit 11.18'!$H$19+'[2]GAL Alumni by County'!$G$10</f>
        <v>461</v>
      </c>
      <c r="N354" s="24">
        <f t="shared" si="106"/>
        <v>461</v>
      </c>
      <c r="O354" s="16" t="str">
        <f>IF(B354=0,"0.0%",N354/B354)</f>
        <v>0.0%</v>
      </c>
      <c r="P354" s="33"/>
      <c r="Q354" s="34"/>
      <c r="R354" s="35"/>
    </row>
    <row r="355" spans="1:18" ht="15" customHeight="1" x14ac:dyDescent="0.25">
      <c r="A355" s="2" t="s">
        <v>68</v>
      </c>
      <c r="B355" s="29">
        <v>73</v>
      </c>
      <c r="C355" s="29">
        <v>81</v>
      </c>
      <c r="D355" s="29">
        <v>71</v>
      </c>
      <c r="E355" s="29">
        <v>74</v>
      </c>
      <c r="F355" s="29">
        <v>68</v>
      </c>
      <c r="G355" s="29">
        <v>65</v>
      </c>
      <c r="H355" s="29">
        <v>70</v>
      </c>
      <c r="I355" s="29">
        <v>77</v>
      </c>
      <c r="J355" s="29">
        <v>47</v>
      </c>
      <c r="K355" s="29">
        <v>36</v>
      </c>
      <c r="L355" s="29">
        <v>47</v>
      </c>
      <c r="M355" s="29">
        <f>'[3]12+ Months Inactive by County'!$G$10</f>
        <v>56</v>
      </c>
      <c r="N355" s="24">
        <f t="shared" si="106"/>
        <v>-17</v>
      </c>
      <c r="O355" s="16">
        <f t="shared" si="107"/>
        <v>-0.23287671232876711</v>
      </c>
      <c r="P355" s="33"/>
      <c r="Q355" s="34"/>
      <c r="R355" s="35"/>
    </row>
    <row r="356" spans="1:18" ht="15" customHeight="1" x14ac:dyDescent="0.25">
      <c r="A356" s="2" t="s">
        <v>27</v>
      </c>
      <c r="B356" s="24">
        <v>10</v>
      </c>
      <c r="C356" s="24">
        <v>10</v>
      </c>
      <c r="D356" s="24">
        <v>11</v>
      </c>
      <c r="E356" s="24">
        <v>9</v>
      </c>
      <c r="F356" s="24">
        <v>8</v>
      </c>
      <c r="G356" s="24">
        <v>8</v>
      </c>
      <c r="H356" s="24">
        <v>6</v>
      </c>
      <c r="I356" s="24">
        <v>5</v>
      </c>
      <c r="J356" s="24">
        <v>4</v>
      </c>
      <c r="K356" s="24">
        <v>4</v>
      </c>
      <c r="L356" s="24">
        <v>4</v>
      </c>
      <c r="M356" s="24">
        <f>'[21]11th Circuit 11.18'!$H$18</f>
        <v>4</v>
      </c>
      <c r="N356" s="24">
        <f t="shared" si="106"/>
        <v>-6</v>
      </c>
      <c r="O356" s="16">
        <f t="shared" si="107"/>
        <v>-0.6</v>
      </c>
      <c r="P356" s="33"/>
    </row>
    <row r="357" spans="1:18" ht="15" customHeight="1" x14ac:dyDescent="0.25">
      <c r="A357" s="2" t="s">
        <v>29</v>
      </c>
      <c r="B357" s="24">
        <v>761</v>
      </c>
      <c r="C357" s="24">
        <v>766</v>
      </c>
      <c r="D357" s="24">
        <v>777</v>
      </c>
      <c r="E357" s="24">
        <v>775</v>
      </c>
      <c r="F357" s="24">
        <v>782</v>
      </c>
      <c r="G357" s="24">
        <v>779</v>
      </c>
      <c r="H357" s="24">
        <v>781</v>
      </c>
      <c r="I357" s="24">
        <v>793</v>
      </c>
      <c r="J357" s="24">
        <v>1187</v>
      </c>
      <c r="K357" s="24">
        <v>1168</v>
      </c>
      <c r="L357" s="24">
        <v>1172</v>
      </c>
      <c r="M357" s="24">
        <f>M351+M352+M354+M356</f>
        <v>1181</v>
      </c>
      <c r="N357" s="24">
        <f t="shared" si="106"/>
        <v>420</v>
      </c>
      <c r="O357" s="16">
        <f t="shared" si="107"/>
        <v>0.55190538764783181</v>
      </c>
      <c r="P357" s="33"/>
    </row>
    <row r="358" spans="1:18" ht="15" customHeight="1" x14ac:dyDescent="0.25">
      <c r="A358" s="2" t="s">
        <v>47</v>
      </c>
      <c r="B358" s="24">
        <v>1195</v>
      </c>
      <c r="C358" s="24">
        <v>1184</v>
      </c>
      <c r="D358" s="24">
        <v>1191</v>
      </c>
      <c r="E358" s="24">
        <v>1170</v>
      </c>
      <c r="F358" s="24">
        <v>1165</v>
      </c>
      <c r="G358" s="24">
        <v>1144</v>
      </c>
      <c r="H358" s="24">
        <v>1104</v>
      </c>
      <c r="I358" s="24">
        <v>1118</v>
      </c>
      <c r="J358" s="24">
        <v>1120</v>
      </c>
      <c r="K358" s="24">
        <v>1111</v>
      </c>
      <c r="L358" s="24">
        <v>1098</v>
      </c>
      <c r="M358" s="24">
        <f>'[21]11th Circuit 11.18'!$B$9</f>
        <v>1083</v>
      </c>
      <c r="N358" s="24">
        <f t="shared" si="106"/>
        <v>-112</v>
      </c>
      <c r="O358" s="16">
        <f t="shared" si="107"/>
        <v>-9.372384937238494E-2</v>
      </c>
      <c r="P358" s="33"/>
      <c r="Q358" s="34" t="s">
        <v>40</v>
      </c>
      <c r="R358" s="34" t="s">
        <v>43</v>
      </c>
    </row>
    <row r="359" spans="1:18" ht="15" customHeight="1" x14ac:dyDescent="0.25">
      <c r="A359" s="2" t="s">
        <v>30</v>
      </c>
      <c r="B359" s="24">
        <v>998</v>
      </c>
      <c r="C359" s="24">
        <v>1001</v>
      </c>
      <c r="D359" s="24">
        <v>1017</v>
      </c>
      <c r="E359" s="24">
        <v>989</v>
      </c>
      <c r="F359" s="24">
        <v>988</v>
      </c>
      <c r="G359" s="24">
        <v>1004</v>
      </c>
      <c r="H359" s="24">
        <v>960</v>
      </c>
      <c r="I359" s="24">
        <v>967</v>
      </c>
      <c r="J359" s="24">
        <v>944</v>
      </c>
      <c r="K359" s="24">
        <v>907</v>
      </c>
      <c r="L359" s="24">
        <v>890</v>
      </c>
      <c r="M359" s="24">
        <f>'[21]11th Circuit 11.18'!$B$16</f>
        <v>889</v>
      </c>
      <c r="N359" s="24">
        <f t="shared" si="106"/>
        <v>-109</v>
      </c>
      <c r="O359" s="16">
        <f t="shared" si="107"/>
        <v>-0.10921843687374749</v>
      </c>
      <c r="P359" s="33"/>
      <c r="Q359" s="36" t="s">
        <v>41</v>
      </c>
      <c r="R359" s="37" t="s">
        <v>39</v>
      </c>
    </row>
    <row r="360" spans="1:18" ht="15" customHeight="1" x14ac:dyDescent="0.25">
      <c r="A360" s="2" t="s">
        <v>31</v>
      </c>
      <c r="B360" s="24">
        <v>2193</v>
      </c>
      <c r="C360" s="24">
        <v>2185</v>
      </c>
      <c r="D360" s="24">
        <v>2208</v>
      </c>
      <c r="E360" s="24">
        <v>2159</v>
      </c>
      <c r="F360" s="24">
        <v>2153</v>
      </c>
      <c r="G360" s="24">
        <v>2148</v>
      </c>
      <c r="H360" s="24">
        <v>2064</v>
      </c>
      <c r="I360" s="24">
        <v>2085</v>
      </c>
      <c r="J360" s="24">
        <v>2064</v>
      </c>
      <c r="K360" s="24">
        <v>2018</v>
      </c>
      <c r="L360" s="24">
        <v>1988</v>
      </c>
      <c r="M360" s="24">
        <f t="shared" ref="M360" si="109">SUM(M358:M359)</f>
        <v>1972</v>
      </c>
      <c r="N360" s="24">
        <f t="shared" si="106"/>
        <v>-221</v>
      </c>
      <c r="O360" s="16">
        <f t="shared" si="107"/>
        <v>-0.10077519379844961</v>
      </c>
      <c r="P360" s="33"/>
      <c r="Q360" s="32">
        <f>SUM(B365:M365)/12</f>
        <v>16.333333333333332</v>
      </c>
      <c r="R360" s="33">
        <f>M353/R352</f>
        <v>0.89500000000000002</v>
      </c>
    </row>
    <row r="361" spans="1:18" ht="15" customHeight="1" x14ac:dyDescent="0.25">
      <c r="A361" s="70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2"/>
      <c r="M361" s="72"/>
      <c r="N361" s="72"/>
      <c r="O361" s="72"/>
      <c r="R361" s="21"/>
    </row>
    <row r="362" spans="1:18" ht="15" customHeight="1" x14ac:dyDescent="0.25">
      <c r="A362" s="2" t="s">
        <v>53</v>
      </c>
      <c r="B362" s="24">
        <v>3274</v>
      </c>
      <c r="C362" s="24">
        <v>3323</v>
      </c>
      <c r="D362" s="24">
        <v>3322</v>
      </c>
      <c r="E362" s="24">
        <v>3279</v>
      </c>
      <c r="F362" s="24">
        <v>3300</v>
      </c>
      <c r="G362" s="24">
        <v>3305</v>
      </c>
      <c r="H362" s="24">
        <v>3267</v>
      </c>
      <c r="I362" s="24">
        <v>3291</v>
      </c>
      <c r="J362" s="24">
        <v>3286</v>
      </c>
      <c r="K362" s="24">
        <v>3330</v>
      </c>
      <c r="L362" s="24">
        <v>3308</v>
      </c>
      <c r="M362" s="24">
        <f>'[4]Rolling 12 Mos Total Children'!$M$14</f>
        <v>3284</v>
      </c>
      <c r="N362" s="24">
        <f>M362-B362</f>
        <v>10</v>
      </c>
      <c r="O362" s="16">
        <f>+N362/$B362</f>
        <v>3.0543677458766036E-3</v>
      </c>
      <c r="R362" s="21"/>
    </row>
    <row r="363" spans="1:18" ht="15" customHeight="1" x14ac:dyDescent="0.25">
      <c r="A363" s="2" t="s">
        <v>54</v>
      </c>
      <c r="B363" s="24">
        <v>926</v>
      </c>
      <c r="C363" s="24">
        <v>919</v>
      </c>
      <c r="D363" s="24">
        <v>927</v>
      </c>
      <c r="E363" s="24">
        <v>933</v>
      </c>
      <c r="F363" s="24">
        <v>942</v>
      </c>
      <c r="G363" s="24">
        <v>940</v>
      </c>
      <c r="H363" s="24">
        <v>949</v>
      </c>
      <c r="I363" s="24">
        <v>961</v>
      </c>
      <c r="J363" s="24">
        <v>963</v>
      </c>
      <c r="K363" s="24">
        <v>959</v>
      </c>
      <c r="L363" s="24">
        <v>951</v>
      </c>
      <c r="M363" s="24">
        <f>'[4]Rolling 12 Mos Total Volunteers'!$M$14</f>
        <v>939</v>
      </c>
      <c r="N363" s="52">
        <f>M363-B363</f>
        <v>13</v>
      </c>
      <c r="O363" s="16">
        <f>+N363/$B363</f>
        <v>1.4038876889848811E-2</v>
      </c>
      <c r="R363" s="21"/>
    </row>
    <row r="364" spans="1:18" ht="15" customHeight="1" x14ac:dyDescent="0.25">
      <c r="A364" s="55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7"/>
      <c r="P364" s="33"/>
      <c r="Q364" s="25"/>
      <c r="R364" s="20" t="s">
        <v>70</v>
      </c>
    </row>
    <row r="365" spans="1:18" ht="15" customHeight="1" x14ac:dyDescent="0.25">
      <c r="A365" s="2" t="s">
        <v>3</v>
      </c>
      <c r="B365" s="24">
        <v>19</v>
      </c>
      <c r="C365" s="24">
        <v>18</v>
      </c>
      <c r="D365" s="24">
        <v>20</v>
      </c>
      <c r="E365" s="24">
        <v>18</v>
      </c>
      <c r="F365" s="24">
        <v>20</v>
      </c>
      <c r="G365" s="24">
        <v>13</v>
      </c>
      <c r="H365" s="24">
        <v>16</v>
      </c>
      <c r="I365" s="24">
        <v>23</v>
      </c>
      <c r="J365" s="24">
        <v>13</v>
      </c>
      <c r="K365" s="24">
        <v>16</v>
      </c>
      <c r="L365" s="24">
        <v>10</v>
      </c>
      <c r="M365" s="24">
        <f>'[21]11th Circuit 11.18'!$H$20</f>
        <v>10</v>
      </c>
      <c r="N365" s="24"/>
      <c r="O365" s="13"/>
      <c r="P365" s="52"/>
      <c r="Q365" s="34" t="s">
        <v>40</v>
      </c>
      <c r="R365" s="20" t="s">
        <v>37</v>
      </c>
    </row>
    <row r="366" spans="1:18" ht="15" customHeight="1" x14ac:dyDescent="0.25">
      <c r="A366" s="2" t="s">
        <v>2</v>
      </c>
      <c r="B366" s="24">
        <v>13</v>
      </c>
      <c r="C366" s="24">
        <v>10</v>
      </c>
      <c r="D366" s="24">
        <v>17</v>
      </c>
      <c r="E366" s="24">
        <v>13</v>
      </c>
      <c r="F366" s="24">
        <v>17</v>
      </c>
      <c r="G366" s="24">
        <v>12</v>
      </c>
      <c r="H366" s="24">
        <v>10</v>
      </c>
      <c r="I366" s="24">
        <v>17</v>
      </c>
      <c r="J366" s="24">
        <v>0</v>
      </c>
      <c r="K366" s="24">
        <v>7</v>
      </c>
      <c r="L366" s="24">
        <v>1</v>
      </c>
      <c r="M366" s="24">
        <f>'[21]11th Circuit 11.18'!$H$21</f>
        <v>3</v>
      </c>
      <c r="N366" s="24"/>
      <c r="O366" s="14"/>
      <c r="P366" s="34"/>
      <c r="Q366" s="36" t="s">
        <v>42</v>
      </c>
      <c r="R366" s="38" t="s">
        <v>44</v>
      </c>
    </row>
    <row r="367" spans="1:18" ht="15" customHeight="1" x14ac:dyDescent="0.25">
      <c r="A367" s="2" t="s">
        <v>32</v>
      </c>
      <c r="B367" s="26">
        <v>1.3288948069241011</v>
      </c>
      <c r="C367" s="26">
        <v>1.3240740740740742</v>
      </c>
      <c r="D367" s="26">
        <v>1.3276762402088773</v>
      </c>
      <c r="E367" s="26">
        <v>1.2911227154046998</v>
      </c>
      <c r="F367" s="26">
        <v>1.2764857881136951</v>
      </c>
      <c r="G367" s="26">
        <v>1.3022049286640727</v>
      </c>
      <c r="H367" s="26">
        <v>1.2387096774193549</v>
      </c>
      <c r="I367" s="26">
        <v>1.24293059125964</v>
      </c>
      <c r="J367" s="26">
        <v>1.2984869325997248</v>
      </c>
      <c r="K367" s="26">
        <v>1.2883522727272727</v>
      </c>
      <c r="L367" s="26">
        <v>1.2588401697312588</v>
      </c>
      <c r="M367" s="26">
        <f t="shared" ref="M367" si="110">+M359/M353</f>
        <v>1.2416201117318435</v>
      </c>
      <c r="N367" s="26"/>
      <c r="O367" s="16"/>
      <c r="P367" s="33"/>
      <c r="Q367" s="32">
        <f>SUM(B366:M366)/12</f>
        <v>10</v>
      </c>
      <c r="R367" s="54">
        <f>[5]Sheet1!$Q$13</f>
        <v>0.89421720733427357</v>
      </c>
    </row>
    <row r="368" spans="1:18" ht="15" customHeight="1" x14ac:dyDescent="0.25">
      <c r="A368" s="1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5"/>
      <c r="M368" s="25"/>
      <c r="R368" s="16"/>
    </row>
    <row r="369" spans="1:18" ht="45" x14ac:dyDescent="0.25">
      <c r="A369" s="7" t="s">
        <v>12</v>
      </c>
      <c r="B369" s="4" t="s">
        <v>57</v>
      </c>
      <c r="C369" s="4" t="s">
        <v>58</v>
      </c>
      <c r="D369" s="4" t="s">
        <v>59</v>
      </c>
      <c r="E369" s="4" t="s">
        <v>60</v>
      </c>
      <c r="F369" s="4" t="s">
        <v>61</v>
      </c>
      <c r="G369" s="4" t="s">
        <v>62</v>
      </c>
      <c r="H369" s="4" t="s">
        <v>63</v>
      </c>
      <c r="I369" s="4" t="s">
        <v>64</v>
      </c>
      <c r="J369" s="4" t="s">
        <v>65</v>
      </c>
      <c r="K369" s="4" t="s">
        <v>67</v>
      </c>
      <c r="L369" s="76" t="s">
        <v>71</v>
      </c>
      <c r="M369" s="76" t="s">
        <v>74</v>
      </c>
      <c r="N369" s="63" t="s">
        <v>51</v>
      </c>
      <c r="O369" s="64" t="s">
        <v>52</v>
      </c>
      <c r="P369" s="15"/>
      <c r="Q369" s="15" t="s">
        <v>36</v>
      </c>
      <c r="R369" s="93" t="s">
        <v>69</v>
      </c>
    </row>
    <row r="370" spans="1:18" ht="15" customHeight="1" x14ac:dyDescent="0.25">
      <c r="A370" s="2" t="s">
        <v>0</v>
      </c>
      <c r="B370" s="24">
        <v>484</v>
      </c>
      <c r="C370" s="24">
        <v>484</v>
      </c>
      <c r="D370" s="24">
        <v>482</v>
      </c>
      <c r="E370" s="24">
        <v>485</v>
      </c>
      <c r="F370" s="24">
        <v>488</v>
      </c>
      <c r="G370" s="24">
        <v>504</v>
      </c>
      <c r="H370" s="24">
        <v>501</v>
      </c>
      <c r="I370" s="24">
        <v>486</v>
      </c>
      <c r="J370" s="24">
        <v>468</v>
      </c>
      <c r="K370" s="24">
        <v>472</v>
      </c>
      <c r="L370" s="24">
        <v>477</v>
      </c>
      <c r="M370" s="24">
        <f>'[22]15th Circuit 11.18'!$H$16</f>
        <v>481</v>
      </c>
      <c r="N370" s="24">
        <f t="shared" ref="N370:N379" si="111">M370-B370</f>
        <v>-3</v>
      </c>
      <c r="O370" s="16">
        <f t="shared" ref="O370:O379" si="112">+N370/$B370</f>
        <v>-6.1983471074380167E-3</v>
      </c>
      <c r="P370" s="33"/>
      <c r="Q370" s="31" t="s">
        <v>26</v>
      </c>
      <c r="R370" s="31" t="s">
        <v>39</v>
      </c>
    </row>
    <row r="371" spans="1:18" ht="15" customHeight="1" x14ac:dyDescent="0.25">
      <c r="A371" s="2" t="s">
        <v>1</v>
      </c>
      <c r="B371" s="24">
        <v>150</v>
      </c>
      <c r="C371" s="24">
        <v>148</v>
      </c>
      <c r="D371" s="24">
        <v>151</v>
      </c>
      <c r="E371" s="24">
        <v>142</v>
      </c>
      <c r="F371" s="24">
        <v>139</v>
      </c>
      <c r="G371" s="24">
        <v>130</v>
      </c>
      <c r="H371" s="24">
        <v>113</v>
      </c>
      <c r="I371" s="24">
        <v>93</v>
      </c>
      <c r="J371" s="24">
        <v>82</v>
      </c>
      <c r="K371" s="24">
        <v>91</v>
      </c>
      <c r="L371" s="24">
        <v>99</v>
      </c>
      <c r="M371" s="24">
        <f>'[22]15th Circuit 11.18'!$G$17</f>
        <v>105</v>
      </c>
      <c r="N371" s="24">
        <f t="shared" si="111"/>
        <v>-45</v>
      </c>
      <c r="O371" s="16">
        <f t="shared" si="112"/>
        <v>-0.3</v>
      </c>
      <c r="P371" s="33"/>
      <c r="Q371" s="33">
        <f>1-M371/M372</f>
        <v>0.82081911262798635</v>
      </c>
      <c r="R371" s="52">
        <v>625</v>
      </c>
    </row>
    <row r="372" spans="1:18" ht="15" customHeight="1" x14ac:dyDescent="0.25">
      <c r="A372" s="2" t="s">
        <v>34</v>
      </c>
      <c r="B372" s="29">
        <v>634</v>
      </c>
      <c r="C372" s="29">
        <v>632</v>
      </c>
      <c r="D372" s="29">
        <v>633</v>
      </c>
      <c r="E372" s="29">
        <v>627</v>
      </c>
      <c r="F372" s="29">
        <v>627</v>
      </c>
      <c r="G372" s="29">
        <v>634</v>
      </c>
      <c r="H372" s="29">
        <v>614</v>
      </c>
      <c r="I372" s="29">
        <v>579</v>
      </c>
      <c r="J372" s="29">
        <v>550</v>
      </c>
      <c r="K372" s="29">
        <v>563</v>
      </c>
      <c r="L372" s="29">
        <v>576</v>
      </c>
      <c r="M372" s="29">
        <f t="shared" ref="M372" si="113">SUM(M370:M371)</f>
        <v>586</v>
      </c>
      <c r="N372" s="24">
        <f t="shared" si="111"/>
        <v>-48</v>
      </c>
      <c r="O372" s="16">
        <f t="shared" si="112"/>
        <v>-7.5709779179810727E-2</v>
      </c>
      <c r="P372" s="33"/>
      <c r="Q372" s="34"/>
      <c r="R372" s="35"/>
    </row>
    <row r="373" spans="1:18" ht="15" customHeight="1" x14ac:dyDescent="0.25">
      <c r="A373" s="97" t="s">
        <v>66</v>
      </c>
      <c r="B373" s="29">
        <v>0</v>
      </c>
      <c r="C373" s="29">
        <v>0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52</v>
      </c>
      <c r="J373" s="29">
        <v>402</v>
      </c>
      <c r="K373" s="29">
        <v>392</v>
      </c>
      <c r="L373" s="29">
        <v>391</v>
      </c>
      <c r="M373" s="29">
        <f>'[22]15th Circuit 11.18'!$H$19+'[2]GAL Alumni by County'!$G$25</f>
        <v>391</v>
      </c>
      <c r="N373" s="24">
        <f t="shared" si="111"/>
        <v>391</v>
      </c>
      <c r="O373" s="16" t="str">
        <f>IF(B373=0,"0.0%",N373/B373)</f>
        <v>0.0%</v>
      </c>
      <c r="P373" s="33"/>
      <c r="Q373" s="34"/>
      <c r="R373" s="35"/>
    </row>
    <row r="374" spans="1:18" ht="15" customHeight="1" x14ac:dyDescent="0.25">
      <c r="A374" s="2" t="s">
        <v>68</v>
      </c>
      <c r="B374" s="29">
        <v>19</v>
      </c>
      <c r="C374" s="29">
        <v>23</v>
      </c>
      <c r="D374" s="29">
        <v>20</v>
      </c>
      <c r="E374" s="29">
        <v>18</v>
      </c>
      <c r="F374" s="29">
        <v>22</v>
      </c>
      <c r="G374" s="29">
        <v>18</v>
      </c>
      <c r="H374" s="29">
        <v>10</v>
      </c>
      <c r="I374" s="29">
        <v>4</v>
      </c>
      <c r="J374" s="29">
        <v>4</v>
      </c>
      <c r="K374" s="29">
        <v>2</v>
      </c>
      <c r="L374" s="29">
        <v>4</v>
      </c>
      <c r="M374" s="29">
        <f>'[3]12+ Months Inactive by County'!$G$25</f>
        <v>3</v>
      </c>
      <c r="N374" s="24">
        <f t="shared" si="111"/>
        <v>-16</v>
      </c>
      <c r="O374" s="16">
        <f t="shared" si="112"/>
        <v>-0.84210526315789469</v>
      </c>
      <c r="P374" s="33"/>
      <c r="Q374" s="34"/>
      <c r="R374" s="35"/>
    </row>
    <row r="375" spans="1:18" ht="15" customHeight="1" x14ac:dyDescent="0.25">
      <c r="A375" s="2" t="s">
        <v>27</v>
      </c>
      <c r="B375" s="24">
        <v>30</v>
      </c>
      <c r="C375" s="24">
        <v>31</v>
      </c>
      <c r="D375" s="24">
        <v>30</v>
      </c>
      <c r="E375" s="24">
        <v>31</v>
      </c>
      <c r="F375" s="24">
        <v>30</v>
      </c>
      <c r="G375" s="24">
        <v>29</v>
      </c>
      <c r="H375" s="24">
        <v>23</v>
      </c>
      <c r="I375" s="24">
        <v>14</v>
      </c>
      <c r="J375" s="24">
        <v>15</v>
      </c>
      <c r="K375" s="24">
        <v>15</v>
      </c>
      <c r="L375" s="24">
        <v>20</v>
      </c>
      <c r="M375" s="24">
        <f>'[22]15th Circuit 11.18'!$H$18</f>
        <v>21</v>
      </c>
      <c r="N375" s="24">
        <f t="shared" si="111"/>
        <v>-9</v>
      </c>
      <c r="O375" s="16">
        <f t="shared" si="112"/>
        <v>-0.3</v>
      </c>
      <c r="P375" s="33"/>
    </row>
    <row r="376" spans="1:18" ht="15" customHeight="1" x14ac:dyDescent="0.25">
      <c r="A376" s="2" t="s">
        <v>29</v>
      </c>
      <c r="B376" s="24">
        <v>664</v>
      </c>
      <c r="C376" s="24">
        <v>663</v>
      </c>
      <c r="D376" s="24">
        <v>663</v>
      </c>
      <c r="E376" s="24">
        <v>658</v>
      </c>
      <c r="F376" s="24">
        <v>657</v>
      </c>
      <c r="G376" s="24">
        <v>663</v>
      </c>
      <c r="H376" s="24">
        <v>637</v>
      </c>
      <c r="I376" s="24">
        <v>645</v>
      </c>
      <c r="J376" s="24">
        <v>967</v>
      </c>
      <c r="K376" s="24">
        <v>970</v>
      </c>
      <c r="L376" s="24">
        <v>987</v>
      </c>
      <c r="M376" s="24">
        <f>M370+M371+M373+M375</f>
        <v>998</v>
      </c>
      <c r="N376" s="24">
        <f t="shared" si="111"/>
        <v>334</v>
      </c>
      <c r="O376" s="16">
        <f t="shared" si="112"/>
        <v>0.50301204819277112</v>
      </c>
      <c r="P376" s="33"/>
    </row>
    <row r="377" spans="1:18" ht="15" customHeight="1" x14ac:dyDescent="0.25">
      <c r="A377" s="2" t="s">
        <v>47</v>
      </c>
      <c r="B377" s="24">
        <v>313</v>
      </c>
      <c r="C377" s="24">
        <v>332</v>
      </c>
      <c r="D377" s="24">
        <v>363</v>
      </c>
      <c r="E377" s="24">
        <v>409</v>
      </c>
      <c r="F377" s="24">
        <v>433</v>
      </c>
      <c r="G377" s="24">
        <v>465</v>
      </c>
      <c r="H377" s="24">
        <v>470</v>
      </c>
      <c r="I377" s="24">
        <v>477</v>
      </c>
      <c r="J377" s="24">
        <v>448</v>
      </c>
      <c r="K377" s="24">
        <v>407</v>
      </c>
      <c r="L377" s="24">
        <v>383</v>
      </c>
      <c r="M377" s="24">
        <f>'[22]15th Circuit 11.18'!$B$9</f>
        <v>403</v>
      </c>
      <c r="N377" s="24">
        <f t="shared" si="111"/>
        <v>90</v>
      </c>
      <c r="O377" s="16">
        <f t="shared" si="112"/>
        <v>0.28753993610223644</v>
      </c>
      <c r="P377" s="33"/>
      <c r="Q377" s="34" t="s">
        <v>40</v>
      </c>
      <c r="R377" s="34" t="s">
        <v>43</v>
      </c>
    </row>
    <row r="378" spans="1:18" ht="15" customHeight="1" x14ac:dyDescent="0.25">
      <c r="A378" s="2" t="s">
        <v>30</v>
      </c>
      <c r="B378" s="24">
        <v>1001</v>
      </c>
      <c r="C378" s="24">
        <v>984</v>
      </c>
      <c r="D378" s="24">
        <v>989</v>
      </c>
      <c r="E378" s="24">
        <v>987</v>
      </c>
      <c r="F378" s="24">
        <v>1019</v>
      </c>
      <c r="G378" s="24">
        <v>1033</v>
      </c>
      <c r="H378" s="24">
        <v>987</v>
      </c>
      <c r="I378" s="24">
        <v>1002</v>
      </c>
      <c r="J378" s="24">
        <v>997</v>
      </c>
      <c r="K378" s="24">
        <v>999</v>
      </c>
      <c r="L378" s="24">
        <v>1015</v>
      </c>
      <c r="M378" s="24">
        <f>'[22]15th Circuit 11.18'!$B$16</f>
        <v>1013</v>
      </c>
      <c r="N378" s="24">
        <f t="shared" si="111"/>
        <v>12</v>
      </c>
      <c r="O378" s="16">
        <f t="shared" si="112"/>
        <v>1.1988011988011988E-2</v>
      </c>
      <c r="P378" s="33"/>
      <c r="Q378" s="36" t="s">
        <v>41</v>
      </c>
      <c r="R378" s="37" t="s">
        <v>39</v>
      </c>
    </row>
    <row r="379" spans="1:18" ht="15" customHeight="1" x14ac:dyDescent="0.25">
      <c r="A379" s="2" t="s">
        <v>31</v>
      </c>
      <c r="B379" s="24">
        <v>1314</v>
      </c>
      <c r="C379" s="24">
        <v>1316</v>
      </c>
      <c r="D379" s="24">
        <v>1352</v>
      </c>
      <c r="E379" s="24">
        <v>1396</v>
      </c>
      <c r="F379" s="24">
        <v>1452</v>
      </c>
      <c r="G379" s="24">
        <v>1498</v>
      </c>
      <c r="H379" s="24">
        <v>1457</v>
      </c>
      <c r="I379" s="24">
        <v>1479</v>
      </c>
      <c r="J379" s="24">
        <v>1445</v>
      </c>
      <c r="K379" s="24">
        <v>1406</v>
      </c>
      <c r="L379" s="24">
        <v>1398</v>
      </c>
      <c r="M379" s="24">
        <f t="shared" ref="M379" si="114">SUM(M377:M378)</f>
        <v>1416</v>
      </c>
      <c r="N379" s="24">
        <f t="shared" si="111"/>
        <v>102</v>
      </c>
      <c r="O379" s="16">
        <f t="shared" si="112"/>
        <v>7.7625570776255703E-2</v>
      </c>
      <c r="P379" s="33"/>
      <c r="Q379" s="32">
        <f>SUM(B384:M384)/12</f>
        <v>12.583333333333334</v>
      </c>
      <c r="R379" s="33">
        <f>M372/R371</f>
        <v>0.93759999999999999</v>
      </c>
    </row>
    <row r="380" spans="1:18" ht="15" customHeight="1" x14ac:dyDescent="0.25">
      <c r="A380" s="70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2"/>
      <c r="M380" s="72"/>
      <c r="N380" s="72"/>
      <c r="O380" s="72"/>
      <c r="R380" s="21"/>
    </row>
    <row r="381" spans="1:18" ht="15" customHeight="1" x14ac:dyDescent="0.25">
      <c r="A381" s="2" t="s">
        <v>53</v>
      </c>
      <c r="B381" s="24">
        <v>2113</v>
      </c>
      <c r="C381" s="24">
        <v>2199</v>
      </c>
      <c r="D381" s="24">
        <v>2219</v>
      </c>
      <c r="E381" s="24">
        <v>2264</v>
      </c>
      <c r="F381" s="24">
        <v>2292</v>
      </c>
      <c r="G381" s="24">
        <v>2346</v>
      </c>
      <c r="H381" s="24">
        <v>2372</v>
      </c>
      <c r="I381" s="24">
        <v>2405</v>
      </c>
      <c r="J381" s="24">
        <v>2382</v>
      </c>
      <c r="K381" s="24">
        <v>2390</v>
      </c>
      <c r="L381" s="24">
        <v>2384</v>
      </c>
      <c r="M381" s="24">
        <f>'[4]Rolling 12 Mos Total Children'!$M$18</f>
        <v>2353</v>
      </c>
      <c r="N381" s="24">
        <f>M381-B381</f>
        <v>240</v>
      </c>
      <c r="O381" s="16">
        <f>+N381/$B381</f>
        <v>0.11358258400378608</v>
      </c>
      <c r="R381" s="21"/>
    </row>
    <row r="382" spans="1:18" ht="15" customHeight="1" x14ac:dyDescent="0.25">
      <c r="A382" s="2" t="s">
        <v>54</v>
      </c>
      <c r="B382" s="24">
        <v>764</v>
      </c>
      <c r="C382" s="24">
        <v>747</v>
      </c>
      <c r="D382" s="24">
        <v>761</v>
      </c>
      <c r="E382" s="24">
        <v>760</v>
      </c>
      <c r="F382" s="24">
        <v>773</v>
      </c>
      <c r="G382" s="24">
        <v>772</v>
      </c>
      <c r="H382" s="24">
        <v>754</v>
      </c>
      <c r="I382" s="24">
        <v>769</v>
      </c>
      <c r="J382" s="24">
        <v>774</v>
      </c>
      <c r="K382" s="24">
        <v>787</v>
      </c>
      <c r="L382" s="24">
        <v>790</v>
      </c>
      <c r="M382" s="24">
        <f>'[4]Rolling 12 Mos Total Volunteers'!$M$18</f>
        <v>800</v>
      </c>
      <c r="N382" s="52">
        <f>M382-B382</f>
        <v>36</v>
      </c>
      <c r="O382" s="16">
        <f>+N382/$B382</f>
        <v>4.712041884816754E-2</v>
      </c>
      <c r="R382" s="21"/>
    </row>
    <row r="383" spans="1:18" ht="15" customHeight="1" x14ac:dyDescent="0.25">
      <c r="A383" s="55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7"/>
      <c r="P383" s="33"/>
      <c r="Q383" s="25"/>
      <c r="R383" s="20" t="s">
        <v>72</v>
      </c>
    </row>
    <row r="384" spans="1:18" ht="15" customHeight="1" x14ac:dyDescent="0.25">
      <c r="A384" s="2" t="s">
        <v>3</v>
      </c>
      <c r="B384" s="24">
        <v>9</v>
      </c>
      <c r="C384" s="24">
        <v>4</v>
      </c>
      <c r="D384" s="24">
        <v>23</v>
      </c>
      <c r="E384" s="24">
        <v>16</v>
      </c>
      <c r="F384" s="24">
        <v>12</v>
      </c>
      <c r="G384" s="24">
        <v>19</v>
      </c>
      <c r="H384" s="24">
        <v>10</v>
      </c>
      <c r="I384" s="24">
        <v>12</v>
      </c>
      <c r="J384" s="24">
        <v>9</v>
      </c>
      <c r="K384" s="24">
        <v>14</v>
      </c>
      <c r="L384" s="24">
        <v>10</v>
      </c>
      <c r="M384" s="24">
        <f>'[22]15th Circuit 11.18'!$H$20</f>
        <v>13</v>
      </c>
      <c r="N384" s="24"/>
      <c r="O384" s="13"/>
      <c r="P384" s="52"/>
      <c r="Q384" s="34" t="s">
        <v>40</v>
      </c>
      <c r="R384" s="20" t="s">
        <v>37</v>
      </c>
    </row>
    <row r="385" spans="1:18" ht="15" customHeight="1" x14ac:dyDescent="0.25">
      <c r="A385" s="2" t="s">
        <v>2</v>
      </c>
      <c r="B385" s="24">
        <v>1</v>
      </c>
      <c r="C385" s="24">
        <v>16</v>
      </c>
      <c r="D385" s="24">
        <v>15</v>
      </c>
      <c r="E385" s="24">
        <v>14</v>
      </c>
      <c r="F385" s="24">
        <v>12</v>
      </c>
      <c r="G385" s="24">
        <v>13</v>
      </c>
      <c r="H385" s="24">
        <v>14</v>
      </c>
      <c r="I385" s="24">
        <v>4</v>
      </c>
      <c r="J385" s="24">
        <v>0</v>
      </c>
      <c r="K385" s="24">
        <v>1</v>
      </c>
      <c r="L385" s="24">
        <v>2</v>
      </c>
      <c r="M385" s="24">
        <f>'[22]15th Circuit 11.18'!$H$21</f>
        <v>0</v>
      </c>
      <c r="N385" s="24"/>
      <c r="O385" s="14"/>
      <c r="P385" s="34"/>
      <c r="Q385" s="36" t="s">
        <v>42</v>
      </c>
      <c r="R385" s="38" t="s">
        <v>44</v>
      </c>
    </row>
    <row r="386" spans="1:18" ht="15" customHeight="1" x14ac:dyDescent="0.25">
      <c r="A386" s="2" t="s">
        <v>32</v>
      </c>
      <c r="B386" s="26">
        <v>1.5788643533123028</v>
      </c>
      <c r="C386" s="26">
        <v>1.5569620253164558</v>
      </c>
      <c r="D386" s="26">
        <v>1.5624012638230649</v>
      </c>
      <c r="E386" s="26">
        <v>1.5741626794258374</v>
      </c>
      <c r="F386" s="26">
        <v>1.6251993620414673</v>
      </c>
      <c r="G386" s="26">
        <v>1.6293375394321767</v>
      </c>
      <c r="H386" s="26">
        <v>1.6074918566775245</v>
      </c>
      <c r="I386" s="26">
        <v>1.7305699481865284</v>
      </c>
      <c r="J386" s="26">
        <v>1.8127272727272727</v>
      </c>
      <c r="K386" s="26">
        <v>1.7744227353463589</v>
      </c>
      <c r="L386" s="26">
        <v>1.7621527777777777</v>
      </c>
      <c r="M386" s="26">
        <f t="shared" ref="M386" si="115">+M378/M372</f>
        <v>1.7286689419795223</v>
      </c>
      <c r="N386" s="26"/>
      <c r="O386" s="16"/>
      <c r="P386" s="33"/>
      <c r="Q386" s="32">
        <f>SUM(B385:M385)/12</f>
        <v>7.666666666666667</v>
      </c>
      <c r="R386" s="54">
        <f>[5]Sheet1!$Q$17</f>
        <v>0.90681318681318679</v>
      </c>
    </row>
    <row r="387" spans="1:18" ht="15" customHeight="1" x14ac:dyDescent="0.25">
      <c r="A387" s="1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5"/>
      <c r="M387" s="25"/>
      <c r="R387" s="16"/>
    </row>
    <row r="388" spans="1:18" ht="45" x14ac:dyDescent="0.25">
      <c r="A388" s="7" t="s">
        <v>22</v>
      </c>
      <c r="B388" s="4" t="s">
        <v>57</v>
      </c>
      <c r="C388" s="4" t="s">
        <v>58</v>
      </c>
      <c r="D388" s="4" t="s">
        <v>59</v>
      </c>
      <c r="E388" s="4" t="s">
        <v>59</v>
      </c>
      <c r="F388" s="4" t="s">
        <v>61</v>
      </c>
      <c r="G388" s="4" t="s">
        <v>62</v>
      </c>
      <c r="H388" s="4" t="s">
        <v>63</v>
      </c>
      <c r="I388" s="4" t="s">
        <v>64</v>
      </c>
      <c r="J388" s="4" t="s">
        <v>65</v>
      </c>
      <c r="K388" s="4" t="s">
        <v>67</v>
      </c>
      <c r="L388" s="76" t="s">
        <v>71</v>
      </c>
      <c r="M388" s="76" t="s">
        <v>74</v>
      </c>
      <c r="N388" s="63" t="s">
        <v>51</v>
      </c>
      <c r="O388" s="64" t="s">
        <v>52</v>
      </c>
      <c r="P388" s="15"/>
      <c r="Q388" s="15" t="s">
        <v>36</v>
      </c>
      <c r="R388" s="93" t="s">
        <v>69</v>
      </c>
    </row>
    <row r="389" spans="1:18" ht="15" customHeight="1" x14ac:dyDescent="0.25">
      <c r="A389" s="2" t="s">
        <v>0</v>
      </c>
      <c r="B389" s="24">
        <v>53</v>
      </c>
      <c r="C389" s="24">
        <v>55</v>
      </c>
      <c r="D389" s="24">
        <v>48</v>
      </c>
      <c r="E389" s="24">
        <v>48</v>
      </c>
      <c r="F389" s="24">
        <v>46</v>
      </c>
      <c r="G389" s="24">
        <v>43</v>
      </c>
      <c r="H389" s="24">
        <v>42</v>
      </c>
      <c r="I389" s="24">
        <v>41</v>
      </c>
      <c r="J389" s="24">
        <v>41</v>
      </c>
      <c r="K389" s="24">
        <v>39</v>
      </c>
      <c r="L389" s="24">
        <v>39</v>
      </c>
      <c r="M389" s="24">
        <f>'[23]16th Circuit 11.18'!$H$16</f>
        <v>40</v>
      </c>
      <c r="N389" s="24">
        <f t="shared" ref="N389:N398" si="116">M389-B389</f>
        <v>-13</v>
      </c>
      <c r="O389" s="16">
        <f t="shared" ref="O389:O398" si="117">+N389/$B389</f>
        <v>-0.24528301886792453</v>
      </c>
      <c r="P389" s="33"/>
      <c r="Q389" s="31" t="s">
        <v>26</v>
      </c>
      <c r="R389" s="31" t="s">
        <v>39</v>
      </c>
    </row>
    <row r="390" spans="1:18" ht="15" customHeight="1" x14ac:dyDescent="0.25">
      <c r="A390" s="2" t="s">
        <v>1</v>
      </c>
      <c r="B390" s="24">
        <v>32</v>
      </c>
      <c r="C390" s="24">
        <v>30</v>
      </c>
      <c r="D390" s="24">
        <v>36</v>
      </c>
      <c r="E390" s="24">
        <v>36</v>
      </c>
      <c r="F390" s="24">
        <v>38</v>
      </c>
      <c r="G390" s="24">
        <v>40</v>
      </c>
      <c r="H390" s="24">
        <v>41</v>
      </c>
      <c r="I390" s="24">
        <v>40</v>
      </c>
      <c r="J390" s="24">
        <v>15</v>
      </c>
      <c r="K390" s="24">
        <v>17</v>
      </c>
      <c r="L390" s="24">
        <v>18</v>
      </c>
      <c r="M390" s="24">
        <f>'[23]16th Circuit 11.18'!$G$17</f>
        <v>17</v>
      </c>
      <c r="N390" s="24">
        <f t="shared" si="116"/>
        <v>-15</v>
      </c>
      <c r="O390" s="16">
        <f t="shared" si="117"/>
        <v>-0.46875</v>
      </c>
      <c r="P390" s="33"/>
      <c r="Q390" s="33">
        <f>1-M390/M391</f>
        <v>0.70175438596491224</v>
      </c>
      <c r="R390" s="52">
        <v>85</v>
      </c>
    </row>
    <row r="391" spans="1:18" ht="15" customHeight="1" x14ac:dyDescent="0.25">
      <c r="A391" s="2" t="s">
        <v>34</v>
      </c>
      <c r="B391" s="29">
        <v>85</v>
      </c>
      <c r="C391" s="29">
        <v>85</v>
      </c>
      <c r="D391" s="29">
        <v>84</v>
      </c>
      <c r="E391" s="29">
        <v>84</v>
      </c>
      <c r="F391" s="29">
        <v>84</v>
      </c>
      <c r="G391" s="29">
        <v>83</v>
      </c>
      <c r="H391" s="29">
        <v>83</v>
      </c>
      <c r="I391" s="29">
        <v>81</v>
      </c>
      <c r="J391" s="29">
        <v>56</v>
      </c>
      <c r="K391" s="29">
        <v>56</v>
      </c>
      <c r="L391" s="29">
        <v>57</v>
      </c>
      <c r="M391" s="29">
        <f t="shared" ref="M391" si="118">SUM(M389:M390)</f>
        <v>57</v>
      </c>
      <c r="N391" s="24">
        <f t="shared" si="116"/>
        <v>-28</v>
      </c>
      <c r="O391" s="16">
        <f t="shared" si="117"/>
        <v>-0.32941176470588235</v>
      </c>
      <c r="P391" s="33"/>
      <c r="Q391" s="34"/>
      <c r="R391" s="35"/>
    </row>
    <row r="392" spans="1:18" ht="15" customHeight="1" x14ac:dyDescent="0.25">
      <c r="A392" s="97" t="s">
        <v>66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1</v>
      </c>
      <c r="J392" s="29">
        <v>65</v>
      </c>
      <c r="K392" s="29">
        <v>65</v>
      </c>
      <c r="L392" s="29">
        <v>64</v>
      </c>
      <c r="M392" s="29">
        <f>'[23]16th Circuit 11.18'!$H$19+'[2]GAL Alumni by County'!$G$27</f>
        <v>64</v>
      </c>
      <c r="N392" s="24">
        <f t="shared" si="116"/>
        <v>64</v>
      </c>
      <c r="O392" s="16" t="str">
        <f>IF(B392=0,"0.0%",N392/B392)</f>
        <v>0.0%</v>
      </c>
      <c r="P392" s="33"/>
      <c r="Q392" s="34"/>
      <c r="R392" s="35"/>
    </row>
    <row r="393" spans="1:18" ht="15" customHeight="1" x14ac:dyDescent="0.25">
      <c r="A393" s="2" t="s">
        <v>68</v>
      </c>
      <c r="B393" s="29">
        <v>16</v>
      </c>
      <c r="C393" s="29">
        <v>18</v>
      </c>
      <c r="D393" s="29">
        <v>17</v>
      </c>
      <c r="E393" s="29">
        <v>17</v>
      </c>
      <c r="F393" s="29">
        <v>18</v>
      </c>
      <c r="G393" s="29">
        <v>20</v>
      </c>
      <c r="H393" s="29">
        <v>21</v>
      </c>
      <c r="I393" s="29">
        <v>22</v>
      </c>
      <c r="J393" s="29">
        <v>6</v>
      </c>
      <c r="K393" s="29">
        <v>5</v>
      </c>
      <c r="L393" s="29">
        <v>6</v>
      </c>
      <c r="M393" s="29">
        <f>'[3]12+ Months Inactive by County'!$G$27</f>
        <v>7</v>
      </c>
      <c r="N393" s="24">
        <f t="shared" si="116"/>
        <v>-9</v>
      </c>
      <c r="O393" s="16">
        <f t="shared" si="117"/>
        <v>-0.5625</v>
      </c>
      <c r="P393" s="33"/>
      <c r="Q393" s="34"/>
      <c r="R393" s="35"/>
    </row>
    <row r="394" spans="1:18" ht="15" customHeight="1" x14ac:dyDescent="0.25">
      <c r="A394" s="2" t="s">
        <v>27</v>
      </c>
      <c r="B394" s="24">
        <v>27</v>
      </c>
      <c r="C394" s="24">
        <v>27</v>
      </c>
      <c r="D394" s="24">
        <v>27</v>
      </c>
      <c r="E394" s="24">
        <v>27</v>
      </c>
      <c r="F394" s="24">
        <v>27</v>
      </c>
      <c r="G394" s="24">
        <v>27</v>
      </c>
      <c r="H394" s="24">
        <v>26</v>
      </c>
      <c r="I394" s="24">
        <v>25</v>
      </c>
      <c r="J394" s="24">
        <v>20</v>
      </c>
      <c r="K394" s="24">
        <v>20</v>
      </c>
      <c r="L394" s="24">
        <v>20</v>
      </c>
      <c r="M394" s="24">
        <f>'[23]16th Circuit 11.18'!$H$18</f>
        <v>20</v>
      </c>
      <c r="N394" s="24">
        <f t="shared" si="116"/>
        <v>-7</v>
      </c>
      <c r="O394" s="16">
        <f t="shared" si="117"/>
        <v>-0.25925925925925924</v>
      </c>
      <c r="P394" s="33"/>
    </row>
    <row r="395" spans="1:18" ht="15" customHeight="1" x14ac:dyDescent="0.25">
      <c r="A395" s="2" t="s">
        <v>29</v>
      </c>
      <c r="B395" s="24">
        <v>112</v>
      </c>
      <c r="C395" s="24">
        <v>112</v>
      </c>
      <c r="D395" s="24">
        <v>111</v>
      </c>
      <c r="E395" s="24">
        <v>111</v>
      </c>
      <c r="F395" s="24">
        <v>111</v>
      </c>
      <c r="G395" s="24">
        <v>110</v>
      </c>
      <c r="H395" s="24">
        <v>109</v>
      </c>
      <c r="I395" s="24">
        <v>107</v>
      </c>
      <c r="J395" s="24">
        <v>141</v>
      </c>
      <c r="K395" s="24">
        <v>141</v>
      </c>
      <c r="L395" s="24">
        <v>141</v>
      </c>
      <c r="M395" s="24">
        <f>M389+M390+M392+M394</f>
        <v>141</v>
      </c>
      <c r="N395" s="24">
        <f t="shared" si="116"/>
        <v>29</v>
      </c>
      <c r="O395" s="16">
        <f t="shared" si="117"/>
        <v>0.25892857142857145</v>
      </c>
      <c r="P395" s="33"/>
    </row>
    <row r="396" spans="1:18" ht="15" customHeight="1" x14ac:dyDescent="0.25">
      <c r="A396" s="2" t="s">
        <v>47</v>
      </c>
      <c r="B396" s="24">
        <v>52</v>
      </c>
      <c r="C396" s="24">
        <v>50</v>
      </c>
      <c r="D396" s="24">
        <v>54</v>
      </c>
      <c r="E396" s="24">
        <v>58</v>
      </c>
      <c r="F396" s="24">
        <v>53</v>
      </c>
      <c r="G396" s="24">
        <v>51</v>
      </c>
      <c r="H396" s="24">
        <v>51</v>
      </c>
      <c r="I396" s="24">
        <v>51</v>
      </c>
      <c r="J396" s="24">
        <v>41</v>
      </c>
      <c r="K396" s="24">
        <v>46</v>
      </c>
      <c r="L396" s="24">
        <v>46</v>
      </c>
      <c r="M396" s="24">
        <f>'[23]16th Circuit 11.18'!$B$9</f>
        <v>47</v>
      </c>
      <c r="N396" s="24">
        <f t="shared" si="116"/>
        <v>-5</v>
      </c>
      <c r="O396" s="16">
        <f t="shared" si="117"/>
        <v>-9.6153846153846159E-2</v>
      </c>
      <c r="P396" s="33"/>
      <c r="Q396" s="34" t="s">
        <v>40</v>
      </c>
      <c r="R396" s="34" t="s">
        <v>43</v>
      </c>
    </row>
    <row r="397" spans="1:18" ht="15" customHeight="1" x14ac:dyDescent="0.25">
      <c r="A397" s="2" t="s">
        <v>30</v>
      </c>
      <c r="B397" s="24">
        <v>82</v>
      </c>
      <c r="C397" s="24">
        <v>76</v>
      </c>
      <c r="D397" s="24">
        <v>76</v>
      </c>
      <c r="E397" s="24">
        <v>74</v>
      </c>
      <c r="F397" s="24">
        <v>69</v>
      </c>
      <c r="G397" s="24">
        <v>67</v>
      </c>
      <c r="H397" s="24">
        <v>64</v>
      </c>
      <c r="I397" s="24">
        <v>67</v>
      </c>
      <c r="J397" s="24">
        <v>68</v>
      </c>
      <c r="K397" s="24">
        <v>69</v>
      </c>
      <c r="L397" s="24">
        <v>70</v>
      </c>
      <c r="M397" s="24">
        <f>'[23]16th Circuit 11.18'!$B$16</f>
        <v>70</v>
      </c>
      <c r="N397" s="24">
        <f t="shared" si="116"/>
        <v>-12</v>
      </c>
      <c r="O397" s="16">
        <f t="shared" si="117"/>
        <v>-0.14634146341463414</v>
      </c>
      <c r="P397" s="33"/>
      <c r="Q397" s="36" t="s">
        <v>41</v>
      </c>
      <c r="R397" s="37" t="s">
        <v>39</v>
      </c>
    </row>
    <row r="398" spans="1:18" ht="15" customHeight="1" x14ac:dyDescent="0.25">
      <c r="A398" s="2" t="s">
        <v>31</v>
      </c>
      <c r="B398" s="24">
        <v>134</v>
      </c>
      <c r="C398" s="24">
        <v>126</v>
      </c>
      <c r="D398" s="24">
        <v>130</v>
      </c>
      <c r="E398" s="24">
        <v>132</v>
      </c>
      <c r="F398" s="24">
        <v>122</v>
      </c>
      <c r="G398" s="24">
        <v>118</v>
      </c>
      <c r="H398" s="24">
        <v>115</v>
      </c>
      <c r="I398" s="24">
        <v>118</v>
      </c>
      <c r="J398" s="24">
        <v>109</v>
      </c>
      <c r="K398" s="24">
        <v>115</v>
      </c>
      <c r="L398" s="24">
        <v>116</v>
      </c>
      <c r="M398" s="24">
        <f t="shared" ref="M398" si="119">SUM(M396:M397)</f>
        <v>117</v>
      </c>
      <c r="N398" s="24">
        <f t="shared" si="116"/>
        <v>-17</v>
      </c>
      <c r="O398" s="16">
        <f t="shared" si="117"/>
        <v>-0.12686567164179105</v>
      </c>
      <c r="P398" s="33"/>
      <c r="Q398" s="32">
        <f>SUM(B403:M403)/12</f>
        <v>0.41666666666666669</v>
      </c>
      <c r="R398" s="33">
        <f>M391/R390</f>
        <v>0.6705882352941176</v>
      </c>
    </row>
    <row r="399" spans="1:18" ht="15" customHeight="1" x14ac:dyDescent="0.25">
      <c r="A399" s="70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2"/>
      <c r="M399" s="72"/>
      <c r="N399" s="72"/>
      <c r="O399" s="72"/>
      <c r="R399" s="21"/>
    </row>
    <row r="400" spans="1:18" ht="15" customHeight="1" x14ac:dyDescent="0.25">
      <c r="A400" s="2" t="s">
        <v>53</v>
      </c>
      <c r="B400" s="24">
        <v>211</v>
      </c>
      <c r="C400" s="24">
        <v>215</v>
      </c>
      <c r="D400" s="24">
        <v>217</v>
      </c>
      <c r="E400" s="24">
        <v>221</v>
      </c>
      <c r="F400" s="24">
        <v>222</v>
      </c>
      <c r="G400" s="24">
        <v>209</v>
      </c>
      <c r="H400" s="24">
        <v>200</v>
      </c>
      <c r="I400" s="24">
        <v>202</v>
      </c>
      <c r="J400" s="24">
        <v>197</v>
      </c>
      <c r="K400" s="24">
        <v>205</v>
      </c>
      <c r="L400" s="24">
        <v>200</v>
      </c>
      <c r="M400" s="24">
        <f>'[4]Rolling 12 Mos Total Children'!$M$19</f>
        <v>196</v>
      </c>
      <c r="N400" s="24">
        <f>M400-B400</f>
        <v>-15</v>
      </c>
      <c r="O400" s="16">
        <f>+N400/$B400</f>
        <v>-7.1090047393364927E-2</v>
      </c>
      <c r="R400" s="21"/>
    </row>
    <row r="401" spans="1:18" ht="15" customHeight="1" x14ac:dyDescent="0.25">
      <c r="A401" s="2" t="s">
        <v>54</v>
      </c>
      <c r="B401" s="24">
        <v>132</v>
      </c>
      <c r="C401" s="24">
        <v>131</v>
      </c>
      <c r="D401" s="24">
        <v>127</v>
      </c>
      <c r="E401" s="24">
        <v>122</v>
      </c>
      <c r="F401" s="24">
        <v>122</v>
      </c>
      <c r="G401" s="24">
        <v>120</v>
      </c>
      <c r="H401" s="24">
        <v>116</v>
      </c>
      <c r="I401" s="24">
        <v>116</v>
      </c>
      <c r="J401" s="24">
        <v>113</v>
      </c>
      <c r="K401" s="24">
        <v>113</v>
      </c>
      <c r="L401" s="24">
        <v>113</v>
      </c>
      <c r="M401" s="24">
        <f>'[4]Rolling 12 Mos Total Volunteers'!$M$19</f>
        <v>111</v>
      </c>
      <c r="N401" s="52">
        <f>M401-B401</f>
        <v>-21</v>
      </c>
      <c r="O401" s="16">
        <f>+N401/$B401</f>
        <v>-0.15909090909090909</v>
      </c>
      <c r="R401" s="21"/>
    </row>
    <row r="402" spans="1:18" ht="15" customHeight="1" x14ac:dyDescent="0.25">
      <c r="A402" s="55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7"/>
      <c r="P402" s="33"/>
      <c r="Q402" s="25"/>
      <c r="R402" s="20" t="s">
        <v>72</v>
      </c>
    </row>
    <row r="403" spans="1:18" ht="15" customHeight="1" x14ac:dyDescent="0.25">
      <c r="A403" s="2" t="s">
        <v>3</v>
      </c>
      <c r="B403" s="24">
        <v>3</v>
      </c>
      <c r="C403" s="24">
        <v>0</v>
      </c>
      <c r="D403" s="24">
        <v>0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2</v>
      </c>
      <c r="K403" s="24">
        <v>0</v>
      </c>
      <c r="L403" s="24">
        <v>0</v>
      </c>
      <c r="M403" s="24">
        <f>'[23]16th Circuit 11.18'!$H$20</f>
        <v>0</v>
      </c>
      <c r="N403" s="24"/>
      <c r="O403" s="13"/>
      <c r="P403" s="52"/>
      <c r="Q403" s="34" t="s">
        <v>40</v>
      </c>
      <c r="R403" s="20" t="s">
        <v>37</v>
      </c>
    </row>
    <row r="404" spans="1:18" ht="15" customHeight="1" x14ac:dyDescent="0.25">
      <c r="A404" s="2" t="s">
        <v>2</v>
      </c>
      <c r="B404" s="24">
        <v>0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2</v>
      </c>
      <c r="I404" s="24">
        <v>0</v>
      </c>
      <c r="J404" s="24">
        <v>0</v>
      </c>
      <c r="K404" s="24">
        <v>0</v>
      </c>
      <c r="L404" s="24">
        <v>0</v>
      </c>
      <c r="M404" s="24">
        <f>'[23]16th Circuit 11.18'!$H$21</f>
        <v>0</v>
      </c>
      <c r="N404" s="24"/>
      <c r="O404" s="14"/>
      <c r="P404" s="34"/>
      <c r="Q404" s="36" t="s">
        <v>42</v>
      </c>
      <c r="R404" s="38" t="s">
        <v>44</v>
      </c>
    </row>
    <row r="405" spans="1:18" ht="15" customHeight="1" x14ac:dyDescent="0.25">
      <c r="A405" s="2" t="s">
        <v>32</v>
      </c>
      <c r="B405" s="26">
        <v>0.96470588235294119</v>
      </c>
      <c r="C405" s="26">
        <v>0.89411764705882357</v>
      </c>
      <c r="D405" s="26">
        <v>0.90476190476190477</v>
      </c>
      <c r="E405" s="26">
        <v>0.88095238095238093</v>
      </c>
      <c r="F405" s="26">
        <v>0.8214285714285714</v>
      </c>
      <c r="G405" s="26">
        <v>0.80722891566265065</v>
      </c>
      <c r="H405" s="26">
        <v>0.77108433734939763</v>
      </c>
      <c r="I405" s="26">
        <v>0.8271604938271605</v>
      </c>
      <c r="J405" s="26">
        <v>1.2142857142857142</v>
      </c>
      <c r="K405" s="26">
        <v>1.2321428571428572</v>
      </c>
      <c r="L405" s="26">
        <v>1.2280701754385965</v>
      </c>
      <c r="M405" s="26">
        <f t="shared" ref="M405" si="120">+M397/M391</f>
        <v>1.2280701754385965</v>
      </c>
      <c r="N405" s="26"/>
      <c r="O405" s="16"/>
      <c r="P405" s="33"/>
      <c r="Q405" s="32">
        <f>SUM(B404:M404)/12</f>
        <v>0.16666666666666666</v>
      </c>
      <c r="R405" s="54">
        <f>[5]Sheet1!$Q$18</f>
        <v>0.5752212389380531</v>
      </c>
    </row>
    <row r="406" spans="1:18" ht="15" customHeight="1" x14ac:dyDescent="0.25">
      <c r="A406" s="1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5"/>
      <c r="M406" s="25"/>
      <c r="R406" s="16"/>
    </row>
    <row r="407" spans="1:18" ht="45" x14ac:dyDescent="0.25">
      <c r="A407" s="7" t="s">
        <v>13</v>
      </c>
      <c r="B407" s="4" t="s">
        <v>57</v>
      </c>
      <c r="C407" s="4" t="s">
        <v>58</v>
      </c>
      <c r="D407" s="4" t="s">
        <v>59</v>
      </c>
      <c r="E407" s="4" t="s">
        <v>60</v>
      </c>
      <c r="F407" s="4" t="s">
        <v>61</v>
      </c>
      <c r="G407" s="4" t="s">
        <v>62</v>
      </c>
      <c r="H407" s="4" t="s">
        <v>63</v>
      </c>
      <c r="I407" s="4" t="s">
        <v>64</v>
      </c>
      <c r="J407" s="4" t="s">
        <v>65</v>
      </c>
      <c r="K407" s="4" t="s">
        <v>67</v>
      </c>
      <c r="L407" s="76" t="s">
        <v>71</v>
      </c>
      <c r="M407" s="76" t="s">
        <v>74</v>
      </c>
      <c r="N407" s="63" t="s">
        <v>51</v>
      </c>
      <c r="O407" s="64" t="s">
        <v>52</v>
      </c>
      <c r="P407" s="15"/>
      <c r="Q407" s="15" t="s">
        <v>36</v>
      </c>
      <c r="R407" s="93" t="s">
        <v>69</v>
      </c>
    </row>
    <row r="408" spans="1:18" ht="15" customHeight="1" x14ac:dyDescent="0.25">
      <c r="A408" s="2" t="s">
        <v>0</v>
      </c>
      <c r="B408" s="24">
        <v>520</v>
      </c>
      <c r="C408" s="24">
        <v>522</v>
      </c>
      <c r="D408" s="24">
        <v>522</v>
      </c>
      <c r="E408" s="24">
        <v>532</v>
      </c>
      <c r="F408" s="24">
        <v>531</v>
      </c>
      <c r="G408" s="24">
        <v>540</v>
      </c>
      <c r="H408" s="24">
        <v>534</v>
      </c>
      <c r="I408" s="24">
        <v>523</v>
      </c>
      <c r="J408" s="24">
        <v>540</v>
      </c>
      <c r="K408" s="24">
        <v>546</v>
      </c>
      <c r="L408" s="24">
        <v>558</v>
      </c>
      <c r="M408" s="24">
        <f>'[24]17th Circuit 11.18'!$H$16</f>
        <v>551</v>
      </c>
      <c r="N408" s="24">
        <f t="shared" ref="N408:N417" si="121">M408-B408</f>
        <v>31</v>
      </c>
      <c r="O408" s="16">
        <f t="shared" ref="O408:O417" si="122">+N408/$B408</f>
        <v>5.9615384615384619E-2</v>
      </c>
      <c r="P408" s="33"/>
      <c r="Q408" s="31" t="s">
        <v>26</v>
      </c>
      <c r="R408" s="31" t="s">
        <v>39</v>
      </c>
    </row>
    <row r="409" spans="1:18" ht="15" customHeight="1" x14ac:dyDescent="0.25">
      <c r="A409" s="2" t="s">
        <v>1</v>
      </c>
      <c r="B409" s="24">
        <v>266</v>
      </c>
      <c r="C409" s="24">
        <v>270</v>
      </c>
      <c r="D409" s="24">
        <v>266</v>
      </c>
      <c r="E409" s="24">
        <v>262</v>
      </c>
      <c r="F409" s="24">
        <v>258</v>
      </c>
      <c r="G409" s="24">
        <v>250</v>
      </c>
      <c r="H409" s="24">
        <v>263</v>
      </c>
      <c r="I409" s="24">
        <v>127</v>
      </c>
      <c r="J409" s="24">
        <v>117</v>
      </c>
      <c r="K409" s="24">
        <v>119</v>
      </c>
      <c r="L409" s="24">
        <v>127</v>
      </c>
      <c r="M409" s="24">
        <f>'[24]17th Circuit 11.18'!$G$17</f>
        <v>151</v>
      </c>
      <c r="N409" s="24">
        <f t="shared" si="121"/>
        <v>-115</v>
      </c>
      <c r="O409" s="16">
        <f t="shared" si="122"/>
        <v>-0.43233082706766918</v>
      </c>
      <c r="P409" s="33"/>
      <c r="Q409" s="33">
        <f>1-M409/M410</f>
        <v>0.78490028490028485</v>
      </c>
      <c r="R409" s="52">
        <v>850</v>
      </c>
    </row>
    <row r="410" spans="1:18" ht="15" customHeight="1" x14ac:dyDescent="0.25">
      <c r="A410" s="2" t="s">
        <v>34</v>
      </c>
      <c r="B410" s="29">
        <v>786</v>
      </c>
      <c r="C410" s="29">
        <v>792</v>
      </c>
      <c r="D410" s="29">
        <v>788</v>
      </c>
      <c r="E410" s="29">
        <v>794</v>
      </c>
      <c r="F410" s="29">
        <v>789</v>
      </c>
      <c r="G410" s="29">
        <v>790</v>
      </c>
      <c r="H410" s="29">
        <v>797</v>
      </c>
      <c r="I410" s="29">
        <v>650</v>
      </c>
      <c r="J410" s="29">
        <v>657</v>
      </c>
      <c r="K410" s="29">
        <v>665</v>
      </c>
      <c r="L410" s="29">
        <v>685</v>
      </c>
      <c r="M410" s="29">
        <f t="shared" ref="M410" si="123">SUM(M408:M409)</f>
        <v>702</v>
      </c>
      <c r="N410" s="24">
        <f t="shared" si="121"/>
        <v>-84</v>
      </c>
      <c r="O410" s="16">
        <f t="shared" si="122"/>
        <v>-0.10687022900763359</v>
      </c>
      <c r="P410" s="33"/>
      <c r="Q410" s="34"/>
      <c r="R410" s="35"/>
    </row>
    <row r="411" spans="1:18" ht="15" customHeight="1" x14ac:dyDescent="0.25">
      <c r="A411" s="97" t="s">
        <v>66</v>
      </c>
      <c r="B411" s="29">
        <v>0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186</v>
      </c>
      <c r="J411" s="29">
        <v>575</v>
      </c>
      <c r="K411" s="29">
        <v>587</v>
      </c>
      <c r="L411" s="29">
        <v>590</v>
      </c>
      <c r="M411" s="29">
        <f>'[24]17th Circuit 11.18'!$H$19+'[2]GAL Alumni by County'!$G$29</f>
        <v>589</v>
      </c>
      <c r="N411" s="24">
        <f t="shared" si="121"/>
        <v>589</v>
      </c>
      <c r="O411" s="16" t="str">
        <f>IF(B411=0,"0.0%",N411/B411)</f>
        <v>0.0%</v>
      </c>
      <c r="P411" s="33"/>
      <c r="Q411" s="34"/>
      <c r="R411" s="35"/>
    </row>
    <row r="412" spans="1:18" ht="15" customHeight="1" x14ac:dyDescent="0.25">
      <c r="A412" s="2" t="s">
        <v>68</v>
      </c>
      <c r="B412" s="29">
        <v>77</v>
      </c>
      <c r="C412" s="29">
        <v>92</v>
      </c>
      <c r="D412" s="29">
        <v>90</v>
      </c>
      <c r="E412" s="29">
        <v>93</v>
      </c>
      <c r="F412" s="29">
        <v>97</v>
      </c>
      <c r="G412" s="29">
        <v>108</v>
      </c>
      <c r="H412" s="29">
        <v>111</v>
      </c>
      <c r="I412" s="29">
        <v>29</v>
      </c>
      <c r="J412" s="29">
        <v>29</v>
      </c>
      <c r="K412" s="29">
        <v>25</v>
      </c>
      <c r="L412" s="29">
        <v>25</v>
      </c>
      <c r="M412" s="29">
        <f>'[3]12+ Months Inactive by County'!$G$29</f>
        <v>27</v>
      </c>
      <c r="N412" s="24">
        <f t="shared" si="121"/>
        <v>-50</v>
      </c>
      <c r="O412" s="16">
        <f t="shared" si="122"/>
        <v>-0.64935064935064934</v>
      </c>
      <c r="P412" s="33"/>
      <c r="Q412" s="34"/>
      <c r="R412" s="35"/>
    </row>
    <row r="413" spans="1:18" ht="15" customHeight="1" x14ac:dyDescent="0.25">
      <c r="A413" s="2" t="s">
        <v>27</v>
      </c>
      <c r="B413" s="24">
        <v>58</v>
      </c>
      <c r="C413" s="24">
        <v>58</v>
      </c>
      <c r="D413" s="24">
        <v>58</v>
      </c>
      <c r="E413" s="24">
        <v>58</v>
      </c>
      <c r="F413" s="24">
        <v>58</v>
      </c>
      <c r="G413" s="24">
        <v>58</v>
      </c>
      <c r="H413" s="24">
        <v>58</v>
      </c>
      <c r="I413" s="24">
        <v>23</v>
      </c>
      <c r="J413" s="24">
        <v>23</v>
      </c>
      <c r="K413" s="24">
        <v>23</v>
      </c>
      <c r="L413" s="24">
        <v>23</v>
      </c>
      <c r="M413" s="24">
        <f>'[24]17th Circuit 11.18'!$H$18</f>
        <v>25</v>
      </c>
      <c r="N413" s="24">
        <f t="shared" si="121"/>
        <v>-33</v>
      </c>
      <c r="O413" s="16">
        <f t="shared" si="122"/>
        <v>-0.56896551724137934</v>
      </c>
      <c r="P413" s="33"/>
    </row>
    <row r="414" spans="1:18" ht="15" customHeight="1" x14ac:dyDescent="0.25">
      <c r="A414" s="2" t="s">
        <v>29</v>
      </c>
      <c r="B414" s="24">
        <v>844</v>
      </c>
      <c r="C414" s="24">
        <v>850</v>
      </c>
      <c r="D414" s="24">
        <v>846</v>
      </c>
      <c r="E414" s="24">
        <v>852</v>
      </c>
      <c r="F414" s="24">
        <v>847</v>
      </c>
      <c r="G414" s="24">
        <v>848</v>
      </c>
      <c r="H414" s="24">
        <v>855</v>
      </c>
      <c r="I414" s="24">
        <v>859</v>
      </c>
      <c r="J414" s="24">
        <v>1255</v>
      </c>
      <c r="K414" s="24">
        <v>1278</v>
      </c>
      <c r="L414" s="24">
        <v>1298</v>
      </c>
      <c r="M414" s="24">
        <f>M408+M409+M411+M413</f>
        <v>1316</v>
      </c>
      <c r="N414" s="24">
        <f t="shared" si="121"/>
        <v>472</v>
      </c>
      <c r="O414" s="16">
        <f t="shared" si="122"/>
        <v>0.55924170616113744</v>
      </c>
      <c r="P414" s="33"/>
    </row>
    <row r="415" spans="1:18" ht="15" customHeight="1" x14ac:dyDescent="0.25">
      <c r="A415" s="2" t="s">
        <v>47</v>
      </c>
      <c r="B415" s="24">
        <v>1292</v>
      </c>
      <c r="C415" s="24">
        <v>1242</v>
      </c>
      <c r="D415" s="24">
        <v>1209</v>
      </c>
      <c r="E415" s="24">
        <v>1201</v>
      </c>
      <c r="F415" s="24">
        <v>1183</v>
      </c>
      <c r="G415" s="24">
        <v>1232</v>
      </c>
      <c r="H415" s="24">
        <v>1251</v>
      </c>
      <c r="I415" s="24">
        <v>1185</v>
      </c>
      <c r="J415" s="24">
        <v>1096</v>
      </c>
      <c r="K415" s="24">
        <v>1109</v>
      </c>
      <c r="L415" s="24">
        <v>925</v>
      </c>
      <c r="M415" s="24">
        <f>'[24]17th Circuit 11.18'!$B$9</f>
        <v>938</v>
      </c>
      <c r="N415" s="24">
        <f t="shared" si="121"/>
        <v>-354</v>
      </c>
      <c r="O415" s="16">
        <f t="shared" si="122"/>
        <v>-0.2739938080495356</v>
      </c>
      <c r="P415" s="33"/>
      <c r="Q415" s="34" t="s">
        <v>40</v>
      </c>
      <c r="R415" s="34" t="s">
        <v>43</v>
      </c>
    </row>
    <row r="416" spans="1:18" ht="15" customHeight="1" x14ac:dyDescent="0.25">
      <c r="A416" s="2" t="s">
        <v>30</v>
      </c>
      <c r="B416" s="24">
        <v>1259</v>
      </c>
      <c r="C416" s="24">
        <v>1268</v>
      </c>
      <c r="D416" s="24">
        <v>1304</v>
      </c>
      <c r="E416" s="24">
        <v>1297</v>
      </c>
      <c r="F416" s="24">
        <v>1296</v>
      </c>
      <c r="G416" s="24">
        <v>1347</v>
      </c>
      <c r="H416" s="24">
        <v>1308</v>
      </c>
      <c r="I416" s="24">
        <v>1231</v>
      </c>
      <c r="J416" s="24">
        <v>1320</v>
      </c>
      <c r="K416" s="24">
        <v>1275</v>
      </c>
      <c r="L416" s="24">
        <v>1313</v>
      </c>
      <c r="M416" s="24">
        <f>'[24]17th Circuit 11.18'!$B$16</f>
        <v>1243</v>
      </c>
      <c r="N416" s="24">
        <f t="shared" si="121"/>
        <v>-16</v>
      </c>
      <c r="O416" s="16">
        <f t="shared" si="122"/>
        <v>-1.2708498808578236E-2</v>
      </c>
      <c r="P416" s="33"/>
      <c r="Q416" s="36" t="s">
        <v>41</v>
      </c>
      <c r="R416" s="37" t="s">
        <v>39</v>
      </c>
    </row>
    <row r="417" spans="1:18" ht="15" customHeight="1" x14ac:dyDescent="0.25">
      <c r="A417" s="2" t="s">
        <v>31</v>
      </c>
      <c r="B417" s="24">
        <v>2551</v>
      </c>
      <c r="C417" s="24">
        <v>2510</v>
      </c>
      <c r="D417" s="24">
        <v>2513</v>
      </c>
      <c r="E417" s="24">
        <v>2498</v>
      </c>
      <c r="F417" s="24">
        <v>2479</v>
      </c>
      <c r="G417" s="24">
        <v>2579</v>
      </c>
      <c r="H417" s="24">
        <v>2559</v>
      </c>
      <c r="I417" s="24">
        <v>2416</v>
      </c>
      <c r="J417" s="24">
        <v>2416</v>
      </c>
      <c r="K417" s="24">
        <v>2384</v>
      </c>
      <c r="L417" s="24">
        <v>2238</v>
      </c>
      <c r="M417" s="24">
        <f t="shared" ref="M417" si="124">SUM(M415:M416)</f>
        <v>2181</v>
      </c>
      <c r="N417" s="24">
        <f t="shared" si="121"/>
        <v>-370</v>
      </c>
      <c r="O417" s="16">
        <f t="shared" si="122"/>
        <v>-0.14504116032928263</v>
      </c>
      <c r="P417" s="33"/>
      <c r="Q417" s="32">
        <f>SUM(B422:M422)/12</f>
        <v>17.25</v>
      </c>
      <c r="R417" s="33">
        <f>M410/R409</f>
        <v>0.82588235294117651</v>
      </c>
    </row>
    <row r="418" spans="1:18" ht="15" customHeight="1" x14ac:dyDescent="0.25">
      <c r="A418" s="70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2"/>
      <c r="M418" s="72"/>
      <c r="N418" s="72"/>
      <c r="O418" s="72"/>
      <c r="R418" s="21"/>
    </row>
    <row r="419" spans="1:18" ht="15" customHeight="1" x14ac:dyDescent="0.25">
      <c r="A419" s="2" t="s">
        <v>53</v>
      </c>
      <c r="B419" s="24">
        <v>4095</v>
      </c>
      <c r="C419" s="24">
        <v>4148</v>
      </c>
      <c r="D419" s="24">
        <v>4155</v>
      </c>
      <c r="E419" s="24">
        <v>4120</v>
      </c>
      <c r="F419" s="24">
        <v>4117</v>
      </c>
      <c r="G419" s="24">
        <v>4099</v>
      </c>
      <c r="H419" s="24">
        <v>4049</v>
      </c>
      <c r="I419" s="24">
        <v>3971</v>
      </c>
      <c r="J419" s="24">
        <v>4004</v>
      </c>
      <c r="K419" s="24">
        <v>3985</v>
      </c>
      <c r="L419" s="24">
        <v>3906</v>
      </c>
      <c r="M419" s="24">
        <f>'[4]Rolling 12 Mos Total Children'!$M$20</f>
        <v>3826</v>
      </c>
      <c r="N419" s="24">
        <f>M419-B419</f>
        <v>-269</v>
      </c>
      <c r="O419" s="16">
        <f>+N419/$B419</f>
        <v>-6.5689865689865692E-2</v>
      </c>
      <c r="R419" s="21"/>
    </row>
    <row r="420" spans="1:18" ht="15" customHeight="1" x14ac:dyDescent="0.25">
      <c r="A420" s="2" t="s">
        <v>54</v>
      </c>
      <c r="B420" s="24">
        <v>993</v>
      </c>
      <c r="C420" s="24">
        <v>995</v>
      </c>
      <c r="D420" s="24">
        <v>997</v>
      </c>
      <c r="E420" s="24">
        <v>999</v>
      </c>
      <c r="F420" s="24">
        <v>1008</v>
      </c>
      <c r="G420" s="24">
        <v>1011</v>
      </c>
      <c r="H420" s="24">
        <v>1016</v>
      </c>
      <c r="I420" s="24">
        <v>1008</v>
      </c>
      <c r="J420" s="24">
        <v>1015</v>
      </c>
      <c r="K420" s="24">
        <v>1035</v>
      </c>
      <c r="L420" s="24">
        <v>1036</v>
      </c>
      <c r="M420" s="24">
        <f>'[4]Rolling 12 Mos Total Volunteers'!$M$20</f>
        <v>1039</v>
      </c>
      <c r="N420" s="52">
        <f>M420-B420</f>
        <v>46</v>
      </c>
      <c r="O420" s="16">
        <f>+N420/$B420</f>
        <v>4.632426988922457E-2</v>
      </c>
      <c r="R420" s="21"/>
    </row>
    <row r="421" spans="1:18" ht="15" customHeight="1" x14ac:dyDescent="0.25">
      <c r="A421" s="55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33"/>
      <c r="Q421" s="25"/>
      <c r="R421" s="20" t="s">
        <v>75</v>
      </c>
    </row>
    <row r="422" spans="1:18" ht="15" customHeight="1" x14ac:dyDescent="0.25">
      <c r="A422" s="2" t="s">
        <v>3</v>
      </c>
      <c r="B422" s="24">
        <v>14</v>
      </c>
      <c r="C422" s="24">
        <v>19</v>
      </c>
      <c r="D422" s="24">
        <v>13</v>
      </c>
      <c r="E422" s="24">
        <v>17</v>
      </c>
      <c r="F422" s="24">
        <v>22</v>
      </c>
      <c r="G422" s="24">
        <v>16</v>
      </c>
      <c r="H422" s="24">
        <v>15</v>
      </c>
      <c r="I422" s="24">
        <v>14</v>
      </c>
      <c r="J422" s="24">
        <v>17</v>
      </c>
      <c r="K422" s="24">
        <v>23</v>
      </c>
      <c r="L422" s="24">
        <v>19</v>
      </c>
      <c r="M422" s="24">
        <f>'[24]17th Circuit 11.18'!$H$20</f>
        <v>18</v>
      </c>
      <c r="N422" s="24"/>
      <c r="O422" s="13"/>
      <c r="P422" s="52"/>
      <c r="Q422" s="34" t="s">
        <v>40</v>
      </c>
      <c r="R422" s="20" t="s">
        <v>37</v>
      </c>
    </row>
    <row r="423" spans="1:18" ht="15" customHeight="1" x14ac:dyDescent="0.25">
      <c r="A423" s="2" t="s">
        <v>2</v>
      </c>
      <c r="B423" s="24">
        <v>8</v>
      </c>
      <c r="C423" s="24">
        <v>17</v>
      </c>
      <c r="D423" s="24">
        <v>10</v>
      </c>
      <c r="E423" s="24">
        <v>27</v>
      </c>
      <c r="F423" s="24">
        <v>15</v>
      </c>
      <c r="G423" s="24">
        <v>8</v>
      </c>
      <c r="H423" s="24">
        <v>10</v>
      </c>
      <c r="I423" s="24">
        <v>5</v>
      </c>
      <c r="J423" s="24">
        <v>0</v>
      </c>
      <c r="K423" s="24">
        <v>0</v>
      </c>
      <c r="L423" s="24">
        <v>0</v>
      </c>
      <c r="M423" s="24">
        <f>'[24]17th Circuit 11.18'!$H$21</f>
        <v>0</v>
      </c>
      <c r="N423" s="24"/>
      <c r="O423" s="14"/>
      <c r="P423" s="34"/>
      <c r="Q423" s="36" t="s">
        <v>42</v>
      </c>
      <c r="R423" s="38" t="s">
        <v>44</v>
      </c>
    </row>
    <row r="424" spans="1:18" ht="15" customHeight="1" x14ac:dyDescent="0.25">
      <c r="A424" s="2" t="s">
        <v>32</v>
      </c>
      <c r="B424" s="26">
        <v>1.6017811704834606</v>
      </c>
      <c r="C424" s="26">
        <v>1.601010101010101</v>
      </c>
      <c r="D424" s="26">
        <v>1.6548223350253808</v>
      </c>
      <c r="E424" s="26">
        <v>1.6335012594458438</v>
      </c>
      <c r="F424" s="26">
        <v>1.6425855513307985</v>
      </c>
      <c r="G424" s="26">
        <v>1.7050632911392405</v>
      </c>
      <c r="H424" s="26">
        <v>1.6411543287327479</v>
      </c>
      <c r="I424" s="26">
        <v>1.893846153846154</v>
      </c>
      <c r="J424" s="26">
        <v>2.0091324200913241</v>
      </c>
      <c r="K424" s="26">
        <v>1.9172932330827068</v>
      </c>
      <c r="L424" s="26">
        <v>1.9167883211678831</v>
      </c>
      <c r="M424" s="26">
        <f t="shared" ref="M424" si="125">+M416/M410</f>
        <v>1.7706552706552707</v>
      </c>
      <c r="N424" s="26"/>
      <c r="O424" s="16"/>
      <c r="P424" s="33"/>
      <c r="Q424" s="32">
        <f>SUM(B423:M423)/12</f>
        <v>8.3333333333333339</v>
      </c>
      <c r="R424" s="54">
        <f>[5]Sheet1!$Q$19</f>
        <v>0.68145281333730279</v>
      </c>
    </row>
    <row r="425" spans="1:18" ht="15" customHeight="1" x14ac:dyDescent="0.25">
      <c r="A425" s="1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5"/>
      <c r="M425" s="25"/>
      <c r="R425" s="16"/>
    </row>
    <row r="426" spans="1:18" ht="45" x14ac:dyDescent="0.25">
      <c r="A426" s="7" t="s">
        <v>15</v>
      </c>
      <c r="B426" s="4" t="s">
        <v>57</v>
      </c>
      <c r="C426" s="4" t="s">
        <v>58</v>
      </c>
      <c r="D426" s="4" t="s">
        <v>59</v>
      </c>
      <c r="E426" s="4" t="s">
        <v>60</v>
      </c>
      <c r="F426" s="4" t="s">
        <v>61</v>
      </c>
      <c r="G426" s="4" t="s">
        <v>62</v>
      </c>
      <c r="H426" s="4" t="s">
        <v>63</v>
      </c>
      <c r="I426" s="4" t="s">
        <v>64</v>
      </c>
      <c r="J426" s="4" t="s">
        <v>65</v>
      </c>
      <c r="K426" s="4" t="s">
        <v>67</v>
      </c>
      <c r="L426" s="76" t="s">
        <v>71</v>
      </c>
      <c r="M426" s="76" t="s">
        <v>74</v>
      </c>
      <c r="N426" s="63" t="s">
        <v>51</v>
      </c>
      <c r="O426" s="64" t="s">
        <v>52</v>
      </c>
      <c r="P426" s="15"/>
      <c r="Q426" s="15" t="s">
        <v>36</v>
      </c>
      <c r="R426" s="93" t="s">
        <v>69</v>
      </c>
    </row>
    <row r="427" spans="1:18" ht="15" customHeight="1" x14ac:dyDescent="0.25">
      <c r="A427" s="2" t="s">
        <v>0</v>
      </c>
      <c r="B427" s="24">
        <v>284</v>
      </c>
      <c r="C427" s="24">
        <v>280</v>
      </c>
      <c r="D427" s="24">
        <v>284</v>
      </c>
      <c r="E427" s="24">
        <v>291</v>
      </c>
      <c r="F427" s="24">
        <v>281</v>
      </c>
      <c r="G427" s="24">
        <v>286</v>
      </c>
      <c r="H427" s="24">
        <v>289</v>
      </c>
      <c r="I427" s="24">
        <v>287</v>
      </c>
      <c r="J427" s="24">
        <v>286</v>
      </c>
      <c r="K427" s="24">
        <v>279</v>
      </c>
      <c r="L427" s="24">
        <v>281</v>
      </c>
      <c r="M427" s="24">
        <f>'[25]19th Circuit Summary 11.18'!$H$16</f>
        <v>285</v>
      </c>
      <c r="N427" s="24">
        <f t="shared" ref="N427:N436" si="126">M427-B427</f>
        <v>1</v>
      </c>
      <c r="O427" s="16">
        <f t="shared" ref="O427:O436" si="127">+N427/$B427</f>
        <v>3.5211267605633804E-3</v>
      </c>
      <c r="P427" s="33"/>
      <c r="Q427" s="31" t="s">
        <v>26</v>
      </c>
      <c r="R427" s="31" t="s">
        <v>39</v>
      </c>
    </row>
    <row r="428" spans="1:18" ht="15" customHeight="1" x14ac:dyDescent="0.25">
      <c r="A428" s="2" t="s">
        <v>1</v>
      </c>
      <c r="B428" s="24">
        <v>76</v>
      </c>
      <c r="C428" s="24">
        <v>89</v>
      </c>
      <c r="D428" s="24">
        <v>78</v>
      </c>
      <c r="E428" s="24">
        <v>72</v>
      </c>
      <c r="F428" s="24">
        <v>85</v>
      </c>
      <c r="G428" s="24">
        <v>90</v>
      </c>
      <c r="H428" s="24">
        <v>82</v>
      </c>
      <c r="I428" s="24">
        <v>60</v>
      </c>
      <c r="J428" s="24">
        <v>51</v>
      </c>
      <c r="K428" s="24">
        <v>65</v>
      </c>
      <c r="L428" s="24">
        <v>66</v>
      </c>
      <c r="M428" s="24">
        <f>'[25]19th Circuit Summary 11.18'!$G$17</f>
        <v>65</v>
      </c>
      <c r="N428" s="24">
        <f t="shared" si="126"/>
        <v>-11</v>
      </c>
      <c r="O428" s="16">
        <f t="shared" si="127"/>
        <v>-0.14473684210526316</v>
      </c>
      <c r="P428" s="33"/>
      <c r="Q428" s="33">
        <f>1-M428/M429</f>
        <v>0.81428571428571428</v>
      </c>
      <c r="R428" s="52">
        <v>385</v>
      </c>
    </row>
    <row r="429" spans="1:18" ht="15" customHeight="1" x14ac:dyDescent="0.25">
      <c r="A429" s="2" t="s">
        <v>34</v>
      </c>
      <c r="B429" s="29">
        <v>360</v>
      </c>
      <c r="C429" s="29">
        <v>369</v>
      </c>
      <c r="D429" s="29">
        <v>362</v>
      </c>
      <c r="E429" s="29">
        <v>363</v>
      </c>
      <c r="F429" s="29">
        <v>366</v>
      </c>
      <c r="G429" s="29">
        <v>376</v>
      </c>
      <c r="H429" s="29">
        <v>371</v>
      </c>
      <c r="I429" s="29">
        <v>347</v>
      </c>
      <c r="J429" s="29">
        <v>337</v>
      </c>
      <c r="K429" s="29">
        <v>344</v>
      </c>
      <c r="L429" s="29">
        <v>347</v>
      </c>
      <c r="M429" s="29">
        <f t="shared" ref="M429" si="128">SUM(M427:M428)</f>
        <v>350</v>
      </c>
      <c r="N429" s="24">
        <f t="shared" si="126"/>
        <v>-10</v>
      </c>
      <c r="O429" s="16">
        <f t="shared" si="127"/>
        <v>-2.7777777777777776E-2</v>
      </c>
      <c r="P429" s="33"/>
      <c r="Q429" s="34"/>
      <c r="R429" s="35"/>
    </row>
    <row r="430" spans="1:18" ht="15" customHeight="1" x14ac:dyDescent="0.25">
      <c r="A430" s="97" t="s">
        <v>66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28</v>
      </c>
      <c r="J430" s="29">
        <v>230</v>
      </c>
      <c r="K430" s="29">
        <v>230</v>
      </c>
      <c r="L430" s="29">
        <v>229</v>
      </c>
      <c r="M430" s="29">
        <f>'[25]19th Circuit Summary 11.18'!$H$19+'[2]GAL Alumni by County'!$G$37</f>
        <v>228</v>
      </c>
      <c r="N430" s="24">
        <f t="shared" si="126"/>
        <v>228</v>
      </c>
      <c r="O430" s="16" t="str">
        <f>IF(B430=0,"0.0%",N430/B430)</f>
        <v>0.0%</v>
      </c>
      <c r="P430" s="33"/>
      <c r="Q430" s="34"/>
      <c r="R430" s="35"/>
    </row>
    <row r="431" spans="1:18" ht="15" customHeight="1" x14ac:dyDescent="0.25">
      <c r="A431" s="2" t="s">
        <v>68</v>
      </c>
      <c r="B431" s="29">
        <v>9</v>
      </c>
      <c r="C431" s="29">
        <v>10</v>
      </c>
      <c r="D431" s="29">
        <v>7</v>
      </c>
      <c r="E431" s="29">
        <v>7</v>
      </c>
      <c r="F431" s="29">
        <v>5</v>
      </c>
      <c r="G431" s="29">
        <v>6</v>
      </c>
      <c r="H431" s="29">
        <v>7</v>
      </c>
      <c r="I431" s="29">
        <v>7</v>
      </c>
      <c r="J431" s="29">
        <v>7</v>
      </c>
      <c r="K431" s="29">
        <v>8</v>
      </c>
      <c r="L431" s="29">
        <v>14</v>
      </c>
      <c r="M431" s="29">
        <f>'[3]12+ Months Inactive by County'!$G$37</f>
        <v>16</v>
      </c>
      <c r="N431" s="24">
        <f t="shared" si="126"/>
        <v>7</v>
      </c>
      <c r="O431" s="16">
        <f t="shared" si="127"/>
        <v>0.77777777777777779</v>
      </c>
      <c r="P431" s="33"/>
      <c r="Q431" s="34"/>
      <c r="R431" s="35"/>
    </row>
    <row r="432" spans="1:18" ht="15" customHeight="1" x14ac:dyDescent="0.25">
      <c r="A432" s="2" t="s">
        <v>27</v>
      </c>
      <c r="B432" s="24">
        <v>24</v>
      </c>
      <c r="C432" s="24">
        <v>24</v>
      </c>
      <c r="D432" s="24">
        <v>22</v>
      </c>
      <c r="E432" s="24">
        <v>19</v>
      </c>
      <c r="F432" s="24">
        <v>17</v>
      </c>
      <c r="G432" s="24">
        <v>16</v>
      </c>
      <c r="H432" s="24">
        <v>16</v>
      </c>
      <c r="I432" s="24">
        <v>14</v>
      </c>
      <c r="J432" s="24">
        <v>14</v>
      </c>
      <c r="K432" s="24">
        <v>14</v>
      </c>
      <c r="L432" s="24">
        <v>14</v>
      </c>
      <c r="M432" s="24">
        <f>'[25]19th Circuit Summary 11.18'!$H$18</f>
        <v>14</v>
      </c>
      <c r="N432" s="24">
        <f t="shared" si="126"/>
        <v>-10</v>
      </c>
      <c r="O432" s="16">
        <f t="shared" si="127"/>
        <v>-0.41666666666666669</v>
      </c>
      <c r="P432" s="33"/>
    </row>
    <row r="433" spans="1:24" ht="15" customHeight="1" x14ac:dyDescent="0.25">
      <c r="A433" s="2" t="s">
        <v>29</v>
      </c>
      <c r="B433" s="24">
        <v>384</v>
      </c>
      <c r="C433" s="24">
        <v>393</v>
      </c>
      <c r="D433" s="24">
        <v>384</v>
      </c>
      <c r="E433" s="24">
        <v>382</v>
      </c>
      <c r="F433" s="24">
        <v>383</v>
      </c>
      <c r="G433" s="24">
        <v>392</v>
      </c>
      <c r="H433" s="24">
        <v>387</v>
      </c>
      <c r="I433" s="24">
        <v>389</v>
      </c>
      <c r="J433" s="24">
        <v>581</v>
      </c>
      <c r="K433" s="24">
        <v>588</v>
      </c>
      <c r="L433" s="24">
        <v>590</v>
      </c>
      <c r="M433" s="24">
        <f>M427+M428+M430+M432</f>
        <v>592</v>
      </c>
      <c r="N433" s="24">
        <f t="shared" si="126"/>
        <v>208</v>
      </c>
      <c r="O433" s="16">
        <f t="shared" si="127"/>
        <v>0.54166666666666663</v>
      </c>
      <c r="P433" s="33"/>
    </row>
    <row r="434" spans="1:24" ht="15" customHeight="1" x14ac:dyDescent="0.25">
      <c r="A434" s="2" t="s">
        <v>47</v>
      </c>
      <c r="B434" s="24">
        <v>120</v>
      </c>
      <c r="C434" s="24">
        <v>103</v>
      </c>
      <c r="D434" s="24">
        <v>98</v>
      </c>
      <c r="E434" s="24">
        <v>101</v>
      </c>
      <c r="F434" s="24">
        <v>114</v>
      </c>
      <c r="G434" s="24">
        <v>99</v>
      </c>
      <c r="H434" s="24">
        <v>112</v>
      </c>
      <c r="I434" s="24">
        <v>101</v>
      </c>
      <c r="J434" s="24">
        <v>109</v>
      </c>
      <c r="K434" s="24">
        <v>127</v>
      </c>
      <c r="L434" s="24">
        <v>110</v>
      </c>
      <c r="M434" s="24">
        <f>'[25]19th Circuit Summary 11.18'!$B$9</f>
        <v>100</v>
      </c>
      <c r="N434" s="24">
        <f t="shared" si="126"/>
        <v>-20</v>
      </c>
      <c r="O434" s="16">
        <f t="shared" si="127"/>
        <v>-0.16666666666666666</v>
      </c>
      <c r="P434" s="33"/>
      <c r="Q434" s="34" t="s">
        <v>40</v>
      </c>
      <c r="R434" s="34" t="s">
        <v>43</v>
      </c>
    </row>
    <row r="435" spans="1:24" ht="15" customHeight="1" x14ac:dyDescent="0.25">
      <c r="A435" s="2" t="s">
        <v>30</v>
      </c>
      <c r="B435" s="24">
        <v>659</v>
      </c>
      <c r="C435" s="24">
        <v>695</v>
      </c>
      <c r="D435" s="24">
        <v>707</v>
      </c>
      <c r="E435" s="24">
        <v>698</v>
      </c>
      <c r="F435" s="24">
        <v>657</v>
      </c>
      <c r="G435" s="24">
        <v>692</v>
      </c>
      <c r="H435" s="24">
        <v>699</v>
      </c>
      <c r="I435" s="24">
        <v>697</v>
      </c>
      <c r="J435" s="24">
        <v>700</v>
      </c>
      <c r="K435" s="24">
        <v>700</v>
      </c>
      <c r="L435" s="24">
        <v>688</v>
      </c>
      <c r="M435" s="24">
        <f>'[25]19th Circuit Summary 11.18'!$B$16</f>
        <v>681</v>
      </c>
      <c r="N435" s="24">
        <f t="shared" si="126"/>
        <v>22</v>
      </c>
      <c r="O435" s="16">
        <f t="shared" si="127"/>
        <v>3.3383915022761758E-2</v>
      </c>
      <c r="P435" s="33"/>
      <c r="Q435" s="36" t="s">
        <v>41</v>
      </c>
      <c r="R435" s="37" t="s">
        <v>39</v>
      </c>
    </row>
    <row r="436" spans="1:24" ht="15" customHeight="1" x14ac:dyDescent="0.25">
      <c r="A436" s="2" t="s">
        <v>31</v>
      </c>
      <c r="B436" s="24">
        <v>779</v>
      </c>
      <c r="C436" s="24">
        <v>798</v>
      </c>
      <c r="D436" s="24">
        <v>805</v>
      </c>
      <c r="E436" s="24">
        <v>799</v>
      </c>
      <c r="F436" s="24">
        <v>771</v>
      </c>
      <c r="G436" s="24">
        <v>791</v>
      </c>
      <c r="H436" s="24">
        <v>811</v>
      </c>
      <c r="I436" s="24">
        <v>798</v>
      </c>
      <c r="J436" s="24">
        <v>809</v>
      </c>
      <c r="K436" s="24">
        <v>827</v>
      </c>
      <c r="L436" s="24">
        <v>798</v>
      </c>
      <c r="M436" s="24">
        <f t="shared" ref="M436" si="129">SUM(M434:M435)</f>
        <v>781</v>
      </c>
      <c r="N436" s="24">
        <f t="shared" si="126"/>
        <v>2</v>
      </c>
      <c r="O436" s="16">
        <f t="shared" si="127"/>
        <v>2.5673940949935813E-3</v>
      </c>
      <c r="P436" s="33"/>
      <c r="Q436" s="32">
        <f>SUM(B441:M441)/12</f>
        <v>6.25</v>
      </c>
      <c r="R436" s="33">
        <f>M429/R428</f>
        <v>0.90909090909090906</v>
      </c>
    </row>
    <row r="437" spans="1:24" ht="15" customHeight="1" x14ac:dyDescent="0.25">
      <c r="A437" s="70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2"/>
      <c r="M437" s="72"/>
      <c r="N437" s="72"/>
      <c r="O437" s="72"/>
      <c r="R437" s="21"/>
    </row>
    <row r="438" spans="1:24" ht="15" customHeight="1" x14ac:dyDescent="0.25">
      <c r="A438" s="2" t="s">
        <v>53</v>
      </c>
      <c r="B438" s="24">
        <v>1309</v>
      </c>
      <c r="C438" s="24">
        <v>1330</v>
      </c>
      <c r="D438" s="24">
        <v>1338</v>
      </c>
      <c r="E438" s="24">
        <v>1329</v>
      </c>
      <c r="F438" s="24">
        <v>1342</v>
      </c>
      <c r="G438" s="24">
        <v>1337</v>
      </c>
      <c r="H438" s="24">
        <v>1335</v>
      </c>
      <c r="I438" s="24">
        <v>1330</v>
      </c>
      <c r="J438" s="24">
        <v>1360</v>
      </c>
      <c r="K438" s="24">
        <v>1364</v>
      </c>
      <c r="L438" s="24">
        <v>1327</v>
      </c>
      <c r="M438" s="24">
        <f>'[4]Rolling 12 Mos Total Children'!$M$22</f>
        <v>1300</v>
      </c>
      <c r="N438" s="24">
        <f>M438-B438</f>
        <v>-9</v>
      </c>
      <c r="O438" s="16">
        <f>+N438/$B438</f>
        <v>-6.8754774637127579E-3</v>
      </c>
      <c r="R438" s="21"/>
    </row>
    <row r="439" spans="1:24" ht="15" customHeight="1" x14ac:dyDescent="0.25">
      <c r="A439" s="2" t="s">
        <v>54</v>
      </c>
      <c r="B439" s="24">
        <v>458</v>
      </c>
      <c r="C439" s="24">
        <v>465</v>
      </c>
      <c r="D439" s="24">
        <v>459</v>
      </c>
      <c r="E439" s="24">
        <v>462</v>
      </c>
      <c r="F439" s="24">
        <v>465</v>
      </c>
      <c r="G439" s="24">
        <v>473</v>
      </c>
      <c r="H439" s="24">
        <v>470</v>
      </c>
      <c r="I439" s="24">
        <v>472</v>
      </c>
      <c r="J439" s="24">
        <v>480</v>
      </c>
      <c r="K439" s="24">
        <v>477</v>
      </c>
      <c r="L439" s="24">
        <v>465</v>
      </c>
      <c r="M439" s="24">
        <f>'[4]Rolling 12 Mos Total Volunteers'!$M$22</f>
        <v>460</v>
      </c>
      <c r="N439" s="52">
        <f>M439-B439</f>
        <v>2</v>
      </c>
      <c r="O439" s="16">
        <f>+N439/$B439</f>
        <v>4.3668122270742356E-3</v>
      </c>
      <c r="R439" s="21"/>
    </row>
    <row r="440" spans="1:24" ht="15" customHeight="1" x14ac:dyDescent="0.25">
      <c r="A440" s="55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7"/>
      <c r="P440" s="33"/>
      <c r="Q440" s="25"/>
      <c r="R440" s="20" t="s">
        <v>38</v>
      </c>
    </row>
    <row r="441" spans="1:24" ht="15" customHeight="1" x14ac:dyDescent="0.25">
      <c r="A441" s="2" t="s">
        <v>3</v>
      </c>
      <c r="B441" s="24">
        <v>0</v>
      </c>
      <c r="C441" s="24">
        <v>16</v>
      </c>
      <c r="D441" s="24">
        <v>1</v>
      </c>
      <c r="E441" s="24">
        <v>11</v>
      </c>
      <c r="F441" s="24">
        <v>9</v>
      </c>
      <c r="G441" s="24">
        <v>14</v>
      </c>
      <c r="H441" s="24">
        <v>3</v>
      </c>
      <c r="I441" s="24">
        <v>3</v>
      </c>
      <c r="J441" s="24">
        <v>7</v>
      </c>
      <c r="K441" s="24">
        <v>6</v>
      </c>
      <c r="L441" s="24">
        <v>2</v>
      </c>
      <c r="M441" s="24">
        <f>'[25]19th Circuit Summary 11.18'!$H$20</f>
        <v>3</v>
      </c>
      <c r="N441" s="24"/>
      <c r="O441" s="13"/>
      <c r="P441" s="52"/>
      <c r="Q441" s="34" t="s">
        <v>40</v>
      </c>
      <c r="R441" s="20" t="s">
        <v>37</v>
      </c>
    </row>
    <row r="442" spans="1:24" ht="15" customHeight="1" x14ac:dyDescent="0.25">
      <c r="A442" s="2" t="s">
        <v>2</v>
      </c>
      <c r="B442" s="24">
        <v>7</v>
      </c>
      <c r="C442" s="24">
        <v>8</v>
      </c>
      <c r="D442" s="24">
        <v>10</v>
      </c>
      <c r="E442" s="24">
        <v>6</v>
      </c>
      <c r="F442" s="24">
        <v>6</v>
      </c>
      <c r="G442" s="24">
        <v>8</v>
      </c>
      <c r="H442" s="24">
        <v>0</v>
      </c>
      <c r="I442" s="24">
        <v>14</v>
      </c>
      <c r="J442" s="24">
        <v>0</v>
      </c>
      <c r="K442" s="24">
        <v>0</v>
      </c>
      <c r="L442" s="24">
        <v>1</v>
      </c>
      <c r="M442" s="24">
        <f>'[25]19th Circuit Summary 11.18'!$H$21</f>
        <v>0</v>
      </c>
      <c r="N442" s="24"/>
      <c r="O442" s="14"/>
      <c r="P442" s="34"/>
      <c r="Q442" s="36" t="s">
        <v>42</v>
      </c>
      <c r="R442" s="38" t="s">
        <v>44</v>
      </c>
    </row>
    <row r="443" spans="1:24" ht="15" customHeight="1" x14ac:dyDescent="0.25">
      <c r="A443" s="2" t="s">
        <v>32</v>
      </c>
      <c r="B443" s="26">
        <v>1.8305555555555555</v>
      </c>
      <c r="C443" s="26">
        <v>1.8834688346883468</v>
      </c>
      <c r="D443" s="26">
        <v>1.9530386740331491</v>
      </c>
      <c r="E443" s="26">
        <v>1.9228650137741048</v>
      </c>
      <c r="F443" s="26">
        <v>1.7950819672131149</v>
      </c>
      <c r="G443" s="26">
        <v>1.8404255319148937</v>
      </c>
      <c r="H443" s="26">
        <v>1.8840970350404314</v>
      </c>
      <c r="I443" s="26">
        <v>2.0086455331412103</v>
      </c>
      <c r="J443" s="26">
        <v>2.0771513353115729</v>
      </c>
      <c r="K443" s="26">
        <v>2.0348837209302326</v>
      </c>
      <c r="L443" s="26">
        <v>1.9827089337175792</v>
      </c>
      <c r="M443" s="26">
        <f t="shared" ref="M443" si="130">+M435/M429</f>
        <v>1.9457142857142857</v>
      </c>
      <c r="N443" s="26"/>
      <c r="O443" s="16"/>
      <c r="P443" s="33"/>
      <c r="Q443" s="32">
        <f>SUM(B442:M442)/12</f>
        <v>5</v>
      </c>
      <c r="R443" s="54">
        <f>[5]Sheet1!$Q$23</f>
        <v>0.74557315936626289</v>
      </c>
    </row>
    <row r="444" spans="1:24" ht="15" customHeight="1" x14ac:dyDescent="0.25">
      <c r="A444" s="1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5"/>
      <c r="M444" s="25"/>
      <c r="R444" s="16"/>
    </row>
    <row r="445" spans="1:24" ht="15" customHeight="1" x14ac:dyDescent="0.25">
      <c r="A445" s="1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5"/>
      <c r="M445" s="25"/>
      <c r="R445" s="22"/>
    </row>
    <row r="446" spans="1:24" ht="45" x14ac:dyDescent="0.25">
      <c r="A446" s="10" t="s">
        <v>24</v>
      </c>
      <c r="B446" s="27" t="s">
        <v>57</v>
      </c>
      <c r="C446" s="27" t="s">
        <v>58</v>
      </c>
      <c r="D446" s="27" t="s">
        <v>59</v>
      </c>
      <c r="E446" s="27" t="s">
        <v>60</v>
      </c>
      <c r="F446" s="27" t="s">
        <v>61</v>
      </c>
      <c r="G446" s="27" t="s">
        <v>62</v>
      </c>
      <c r="H446" s="27" t="s">
        <v>63</v>
      </c>
      <c r="I446" s="27" t="s">
        <v>64</v>
      </c>
      <c r="J446" s="27" t="s">
        <v>65</v>
      </c>
      <c r="K446" s="27" t="s">
        <v>67</v>
      </c>
      <c r="L446" s="77" t="s">
        <v>71</v>
      </c>
      <c r="M446" s="77" t="s">
        <v>74</v>
      </c>
      <c r="N446" s="68" t="s">
        <v>51</v>
      </c>
      <c r="O446" s="69" t="s">
        <v>52</v>
      </c>
      <c r="P446" s="17"/>
      <c r="Q446" s="17" t="s">
        <v>36</v>
      </c>
      <c r="R446" s="95" t="s">
        <v>69</v>
      </c>
    </row>
    <row r="447" spans="1:24" ht="15" customHeight="1" x14ac:dyDescent="0.25">
      <c r="A447" s="51" t="s">
        <v>0</v>
      </c>
      <c r="B447" s="24">
        <v>1813</v>
      </c>
      <c r="C447" s="24">
        <v>1817</v>
      </c>
      <c r="D447" s="24">
        <v>1825</v>
      </c>
      <c r="E447" s="24">
        <v>1839</v>
      </c>
      <c r="F447" s="24">
        <v>1835</v>
      </c>
      <c r="G447" s="24">
        <v>1862</v>
      </c>
      <c r="H447" s="24">
        <v>1842</v>
      </c>
      <c r="I447" s="24">
        <v>1813</v>
      </c>
      <c r="J447" s="24">
        <v>1822</v>
      </c>
      <c r="K447" s="24">
        <v>1802</v>
      </c>
      <c r="L447" s="24">
        <v>1822</v>
      </c>
      <c r="M447" s="24">
        <f t="shared" ref="M447" si="131">M351+M370+M389+M408+M427</f>
        <v>1811</v>
      </c>
      <c r="N447" s="24">
        <f t="shared" ref="N447:N456" si="132">M447-B447</f>
        <v>-2</v>
      </c>
      <c r="O447" s="16">
        <f t="shared" ref="O447:O456" si="133">+N447/$B447</f>
        <v>-1.1031439602868175E-3</v>
      </c>
      <c r="P447" s="33"/>
      <c r="Q447" s="39" t="s">
        <v>26</v>
      </c>
      <c r="R447" s="39" t="s">
        <v>39</v>
      </c>
    </row>
    <row r="448" spans="1:24" ht="15" customHeight="1" x14ac:dyDescent="0.25">
      <c r="A448" s="51" t="s">
        <v>1</v>
      </c>
      <c r="B448" s="24">
        <v>803</v>
      </c>
      <c r="C448" s="24">
        <v>817</v>
      </c>
      <c r="D448" s="24">
        <v>808</v>
      </c>
      <c r="E448" s="24">
        <v>795</v>
      </c>
      <c r="F448" s="24">
        <v>805</v>
      </c>
      <c r="G448" s="24">
        <v>792</v>
      </c>
      <c r="H448" s="24">
        <v>798</v>
      </c>
      <c r="I448" s="24">
        <v>622</v>
      </c>
      <c r="J448" s="24">
        <v>505</v>
      </c>
      <c r="K448" s="24">
        <v>530</v>
      </c>
      <c r="L448" s="24">
        <v>550</v>
      </c>
      <c r="M448" s="24">
        <f t="shared" ref="M448" si="134">M352+M371+M390+M409+M428</f>
        <v>600</v>
      </c>
      <c r="N448" s="24">
        <f t="shared" si="132"/>
        <v>-203</v>
      </c>
      <c r="O448" s="16">
        <f t="shared" si="133"/>
        <v>-0.25280199252801994</v>
      </c>
      <c r="P448" s="33"/>
      <c r="Q448" s="33">
        <f>1-M448/M449</f>
        <v>0.75114060555785978</v>
      </c>
      <c r="R448" s="24">
        <v>2745</v>
      </c>
      <c r="V448" s="18"/>
      <c r="W448" s="18"/>
      <c r="X448" s="18"/>
    </row>
    <row r="449" spans="1:24" ht="15" customHeight="1" x14ac:dyDescent="0.25">
      <c r="A449" s="51" t="s">
        <v>34</v>
      </c>
      <c r="B449" s="29">
        <v>2616</v>
      </c>
      <c r="C449" s="29">
        <v>2634</v>
      </c>
      <c r="D449" s="29">
        <v>2633</v>
      </c>
      <c r="E449" s="29">
        <v>2634</v>
      </c>
      <c r="F449" s="29">
        <v>2640</v>
      </c>
      <c r="G449" s="29">
        <v>2654</v>
      </c>
      <c r="H449" s="29">
        <v>2640</v>
      </c>
      <c r="I449" s="29">
        <v>2435</v>
      </c>
      <c r="J449" s="29">
        <v>2327</v>
      </c>
      <c r="K449" s="29">
        <v>2332</v>
      </c>
      <c r="L449" s="29">
        <v>2372</v>
      </c>
      <c r="M449" s="29">
        <f t="shared" ref="M449" si="135">SUM(M447:M448)</f>
        <v>2411</v>
      </c>
      <c r="N449" s="24">
        <f t="shared" si="132"/>
        <v>-205</v>
      </c>
      <c r="O449" s="16">
        <f t="shared" si="133"/>
        <v>-7.8363914373088692E-2</v>
      </c>
      <c r="P449" s="33"/>
      <c r="Q449" s="34"/>
      <c r="R449" s="35"/>
      <c r="V449" s="18"/>
      <c r="W449" s="18"/>
      <c r="X449" s="18"/>
    </row>
    <row r="450" spans="1:24" ht="15" customHeight="1" x14ac:dyDescent="0.25">
      <c r="A450" s="51" t="s">
        <v>66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277</v>
      </c>
      <c r="J450" s="29">
        <v>1728</v>
      </c>
      <c r="K450" s="29">
        <v>1733</v>
      </c>
      <c r="L450" s="29">
        <v>1735</v>
      </c>
      <c r="M450" s="29">
        <f t="shared" ref="M450:M451" si="136">M354+M373+M392+M411+M430</f>
        <v>1733</v>
      </c>
      <c r="N450" s="24">
        <f t="shared" si="132"/>
        <v>1733</v>
      </c>
      <c r="O450" s="16" t="str">
        <f>IF(B450=0,"0.0%",N450/B450)</f>
        <v>0.0%</v>
      </c>
      <c r="P450" s="33"/>
      <c r="Q450" s="34"/>
      <c r="R450" s="35"/>
    </row>
    <row r="451" spans="1:24" ht="15" customHeight="1" x14ac:dyDescent="0.25">
      <c r="A451" s="51" t="s">
        <v>68</v>
      </c>
      <c r="B451" s="29">
        <v>411</v>
      </c>
      <c r="C451" s="29">
        <v>405</v>
      </c>
      <c r="D451" s="29">
        <v>392</v>
      </c>
      <c r="E451" s="29">
        <v>370</v>
      </c>
      <c r="F451" s="29">
        <v>385</v>
      </c>
      <c r="G451" s="29">
        <v>386</v>
      </c>
      <c r="H451" s="29">
        <v>387</v>
      </c>
      <c r="I451" s="29">
        <v>268</v>
      </c>
      <c r="J451" s="29">
        <v>221</v>
      </c>
      <c r="K451" s="29">
        <v>76</v>
      </c>
      <c r="L451" s="29">
        <v>96</v>
      </c>
      <c r="M451" s="29">
        <f t="shared" si="136"/>
        <v>109</v>
      </c>
      <c r="N451" s="24">
        <f t="shared" si="132"/>
        <v>-302</v>
      </c>
      <c r="O451" s="16">
        <f t="shared" si="133"/>
        <v>-0.73479318734793186</v>
      </c>
      <c r="P451" s="33"/>
      <c r="Q451" s="34"/>
      <c r="R451" s="35"/>
      <c r="V451" s="18"/>
      <c r="W451" s="18"/>
      <c r="X451" s="18"/>
    </row>
    <row r="452" spans="1:24" ht="15" customHeight="1" x14ac:dyDescent="0.25">
      <c r="A452" s="51" t="s">
        <v>27</v>
      </c>
      <c r="B452" s="24">
        <v>149</v>
      </c>
      <c r="C452" s="24">
        <v>150</v>
      </c>
      <c r="D452" s="24">
        <v>148</v>
      </c>
      <c r="E452" s="24">
        <v>144</v>
      </c>
      <c r="F452" s="24">
        <v>140</v>
      </c>
      <c r="G452" s="24">
        <v>138</v>
      </c>
      <c r="H452" s="24">
        <v>129</v>
      </c>
      <c r="I452" s="24">
        <v>81</v>
      </c>
      <c r="J452" s="24">
        <v>76</v>
      </c>
      <c r="K452" s="24">
        <v>76</v>
      </c>
      <c r="L452" s="24">
        <v>81</v>
      </c>
      <c r="M452" s="24">
        <f t="shared" ref="M452:M453" si="137">M356+M375+M394+M413+M432</f>
        <v>84</v>
      </c>
      <c r="N452" s="24">
        <f t="shared" si="132"/>
        <v>-65</v>
      </c>
      <c r="O452" s="16">
        <f t="shared" si="133"/>
        <v>-0.43624161073825501</v>
      </c>
      <c r="P452" s="33"/>
      <c r="V452" s="18"/>
      <c r="W452" s="18"/>
      <c r="X452" s="18"/>
    </row>
    <row r="453" spans="1:24" ht="15" customHeight="1" x14ac:dyDescent="0.25">
      <c r="A453" s="51" t="s">
        <v>29</v>
      </c>
      <c r="B453" s="24">
        <v>2765</v>
      </c>
      <c r="C453" s="24">
        <v>2784</v>
      </c>
      <c r="D453" s="24">
        <v>2781</v>
      </c>
      <c r="E453" s="24">
        <v>2778</v>
      </c>
      <c r="F453" s="24">
        <v>2780</v>
      </c>
      <c r="G453" s="24">
        <v>2792</v>
      </c>
      <c r="H453" s="24">
        <v>2769</v>
      </c>
      <c r="I453" s="24">
        <v>2793</v>
      </c>
      <c r="J453" s="24">
        <v>4131</v>
      </c>
      <c r="K453" s="24">
        <v>4145</v>
      </c>
      <c r="L453" s="24">
        <v>4188</v>
      </c>
      <c r="M453" s="24">
        <f t="shared" si="137"/>
        <v>4228</v>
      </c>
      <c r="N453" s="24">
        <f t="shared" si="132"/>
        <v>1463</v>
      </c>
      <c r="O453" s="16">
        <f t="shared" si="133"/>
        <v>0.52911392405063296</v>
      </c>
      <c r="P453" s="33"/>
      <c r="V453" s="18"/>
      <c r="W453" s="18"/>
      <c r="X453" s="18"/>
    </row>
    <row r="454" spans="1:24" ht="15" customHeight="1" x14ac:dyDescent="0.25">
      <c r="A454" s="51" t="s">
        <v>47</v>
      </c>
      <c r="B454" s="24">
        <v>2972</v>
      </c>
      <c r="C454" s="24">
        <v>2911</v>
      </c>
      <c r="D454" s="24">
        <v>2915</v>
      </c>
      <c r="E454" s="24">
        <v>2939</v>
      </c>
      <c r="F454" s="24">
        <v>2948</v>
      </c>
      <c r="G454" s="24">
        <v>2991</v>
      </c>
      <c r="H454" s="24">
        <v>2988</v>
      </c>
      <c r="I454" s="24">
        <v>2932</v>
      </c>
      <c r="J454" s="24">
        <v>2814</v>
      </c>
      <c r="K454" s="24">
        <v>2800</v>
      </c>
      <c r="L454" s="24">
        <v>2562</v>
      </c>
      <c r="M454" s="24">
        <f t="shared" ref="M454" si="138">M358+M377+M396+M415+M434</f>
        <v>2571</v>
      </c>
      <c r="N454" s="24">
        <f t="shared" si="132"/>
        <v>-401</v>
      </c>
      <c r="O454" s="16">
        <f t="shared" si="133"/>
        <v>-0.13492597577388965</v>
      </c>
      <c r="P454" s="33"/>
      <c r="Q454" s="40" t="s">
        <v>40</v>
      </c>
      <c r="R454" s="40" t="s">
        <v>43</v>
      </c>
      <c r="V454" s="18"/>
      <c r="W454" s="18"/>
      <c r="X454" s="18"/>
    </row>
    <row r="455" spans="1:24" ht="15" customHeight="1" x14ac:dyDescent="0.25">
      <c r="A455" s="51" t="s">
        <v>30</v>
      </c>
      <c r="B455" s="24">
        <v>3999</v>
      </c>
      <c r="C455" s="24">
        <v>4024</v>
      </c>
      <c r="D455" s="24">
        <v>4093</v>
      </c>
      <c r="E455" s="24">
        <v>4045</v>
      </c>
      <c r="F455" s="24">
        <v>4029</v>
      </c>
      <c r="G455" s="24">
        <v>4143</v>
      </c>
      <c r="H455" s="24">
        <v>4018</v>
      </c>
      <c r="I455" s="24">
        <v>3964</v>
      </c>
      <c r="J455" s="24">
        <v>4029</v>
      </c>
      <c r="K455" s="24">
        <v>3950</v>
      </c>
      <c r="L455" s="24">
        <v>3976</v>
      </c>
      <c r="M455" s="24">
        <f t="shared" ref="M455" si="139">M359+M378+M397+M416+M435</f>
        <v>3896</v>
      </c>
      <c r="N455" s="24">
        <f t="shared" si="132"/>
        <v>-103</v>
      </c>
      <c r="O455" s="16">
        <f t="shared" si="133"/>
        <v>-2.5756439109777443E-2</v>
      </c>
      <c r="P455" s="33"/>
      <c r="Q455" s="41" t="s">
        <v>41</v>
      </c>
      <c r="R455" s="42" t="s">
        <v>39</v>
      </c>
      <c r="V455" s="18"/>
      <c r="W455" s="18"/>
      <c r="X455" s="18"/>
    </row>
    <row r="456" spans="1:24" ht="15" customHeight="1" x14ac:dyDescent="0.25">
      <c r="A456" s="51" t="s">
        <v>31</v>
      </c>
      <c r="B456" s="24">
        <v>6971</v>
      </c>
      <c r="C456" s="24">
        <v>6935</v>
      </c>
      <c r="D456" s="24">
        <v>7008</v>
      </c>
      <c r="E456" s="24">
        <v>6984</v>
      </c>
      <c r="F456" s="24">
        <v>6977</v>
      </c>
      <c r="G456" s="24">
        <v>7134</v>
      </c>
      <c r="H456" s="24">
        <v>7006</v>
      </c>
      <c r="I456" s="24">
        <v>6896</v>
      </c>
      <c r="J456" s="24">
        <v>6843</v>
      </c>
      <c r="K456" s="24">
        <v>6750</v>
      </c>
      <c r="L456" s="24">
        <v>6538</v>
      </c>
      <c r="M456" s="24">
        <f t="shared" ref="M456" si="140">SUM(M454+M455)</f>
        <v>6467</v>
      </c>
      <c r="N456" s="24">
        <f t="shared" si="132"/>
        <v>-504</v>
      </c>
      <c r="O456" s="16">
        <f t="shared" si="133"/>
        <v>-7.2299526610242429E-2</v>
      </c>
      <c r="P456" s="33"/>
      <c r="Q456" s="32">
        <f>SUM(B461:M461)/12</f>
        <v>52.833333333333336</v>
      </c>
      <c r="R456" s="33">
        <f>M449/R448</f>
        <v>0.87832422586520942</v>
      </c>
      <c r="V456" s="18"/>
      <c r="W456" s="18"/>
      <c r="X456" s="18"/>
    </row>
    <row r="457" spans="1:24" ht="15" customHeight="1" x14ac:dyDescent="0.25">
      <c r="A457" s="70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2"/>
      <c r="M457" s="72"/>
      <c r="N457" s="72"/>
      <c r="O457" s="72"/>
      <c r="R457" s="21"/>
    </row>
    <row r="458" spans="1:24" ht="15" customHeight="1" x14ac:dyDescent="0.25">
      <c r="A458" s="51" t="s">
        <v>53</v>
      </c>
      <c r="B458" s="24">
        <v>11002</v>
      </c>
      <c r="C458" s="24">
        <v>11215</v>
      </c>
      <c r="D458" s="24">
        <v>11251</v>
      </c>
      <c r="E458" s="24">
        <v>11213</v>
      </c>
      <c r="F458" s="24">
        <v>11273</v>
      </c>
      <c r="G458" s="24">
        <v>11296</v>
      </c>
      <c r="H458" s="24">
        <v>11223</v>
      </c>
      <c r="I458" s="24">
        <v>11199</v>
      </c>
      <c r="J458" s="24">
        <v>11229</v>
      </c>
      <c r="K458" s="24">
        <v>11274</v>
      </c>
      <c r="L458" s="24">
        <v>11125</v>
      </c>
      <c r="M458" s="24">
        <f t="shared" ref="M458" si="141">M362+M381+M400+M419+M438</f>
        <v>10959</v>
      </c>
      <c r="N458" s="24">
        <f>M458-B458</f>
        <v>-43</v>
      </c>
      <c r="O458" s="16">
        <f>+N458/$B458</f>
        <v>-3.9083802944919104E-3</v>
      </c>
      <c r="R458" s="21"/>
    </row>
    <row r="459" spans="1:24" ht="15" customHeight="1" x14ac:dyDescent="0.25">
      <c r="A459" s="51" t="s">
        <v>54</v>
      </c>
      <c r="B459" s="24">
        <v>3273</v>
      </c>
      <c r="C459" s="24">
        <v>3257</v>
      </c>
      <c r="D459" s="24">
        <v>3271</v>
      </c>
      <c r="E459" s="24">
        <v>3276</v>
      </c>
      <c r="F459" s="24">
        <v>3310</v>
      </c>
      <c r="G459" s="24">
        <v>3316</v>
      </c>
      <c r="H459" s="24">
        <v>3305</v>
      </c>
      <c r="I459" s="24">
        <v>3326</v>
      </c>
      <c r="J459" s="24">
        <v>3345</v>
      </c>
      <c r="K459" s="24">
        <v>3371</v>
      </c>
      <c r="L459" s="24">
        <v>3355</v>
      </c>
      <c r="M459" s="24">
        <f t="shared" ref="M459" si="142">M363+M382+M401+M420+M439</f>
        <v>3349</v>
      </c>
      <c r="N459" s="52">
        <f>M459-B459</f>
        <v>76</v>
      </c>
      <c r="O459" s="16">
        <f>+N459/$B459</f>
        <v>2.322028719828903E-2</v>
      </c>
      <c r="R459" s="21"/>
    </row>
    <row r="460" spans="1:24" ht="15" customHeight="1" x14ac:dyDescent="0.25">
      <c r="A460" s="58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7"/>
      <c r="P460" s="33"/>
      <c r="Q460" s="25"/>
      <c r="R460" s="43" t="s">
        <v>38</v>
      </c>
      <c r="V460" s="18"/>
      <c r="W460" s="18"/>
      <c r="X460" s="18"/>
    </row>
    <row r="461" spans="1:24" ht="15" customHeight="1" x14ac:dyDescent="0.25">
      <c r="A461" s="51" t="s">
        <v>3</v>
      </c>
      <c r="B461" s="24">
        <v>45</v>
      </c>
      <c r="C461" s="24">
        <v>57</v>
      </c>
      <c r="D461" s="24">
        <v>57</v>
      </c>
      <c r="E461" s="24">
        <v>62</v>
      </c>
      <c r="F461" s="24">
        <v>63</v>
      </c>
      <c r="G461" s="24">
        <v>62</v>
      </c>
      <c r="H461" s="24">
        <v>44</v>
      </c>
      <c r="I461" s="24">
        <v>52</v>
      </c>
      <c r="J461" s="24">
        <v>48</v>
      </c>
      <c r="K461" s="24">
        <v>59</v>
      </c>
      <c r="L461" s="24">
        <v>41</v>
      </c>
      <c r="M461" s="24">
        <f t="shared" ref="M461" si="143">M365+M384+M403+M422+M441</f>
        <v>44</v>
      </c>
      <c r="N461" s="24"/>
      <c r="O461" s="6"/>
      <c r="P461" s="24"/>
      <c r="Q461" s="40" t="s">
        <v>40</v>
      </c>
      <c r="R461" s="43" t="s">
        <v>37</v>
      </c>
    </row>
    <row r="462" spans="1:24" ht="15" customHeight="1" x14ac:dyDescent="0.25">
      <c r="A462" s="51" t="s">
        <v>2</v>
      </c>
      <c r="B462" s="24">
        <v>29</v>
      </c>
      <c r="C462" s="24">
        <v>51</v>
      </c>
      <c r="D462" s="24">
        <v>52</v>
      </c>
      <c r="E462" s="24">
        <v>60</v>
      </c>
      <c r="F462" s="24">
        <v>50</v>
      </c>
      <c r="G462" s="24">
        <v>41</v>
      </c>
      <c r="H462" s="24">
        <v>36</v>
      </c>
      <c r="I462" s="24">
        <v>40</v>
      </c>
      <c r="J462" s="24">
        <v>0</v>
      </c>
      <c r="K462" s="24">
        <v>8</v>
      </c>
      <c r="L462" s="24">
        <v>4</v>
      </c>
      <c r="M462" s="24">
        <f t="shared" ref="M462" si="144">M366+M385+M404+M423+M442</f>
        <v>3</v>
      </c>
      <c r="N462" s="24"/>
      <c r="O462" s="11"/>
      <c r="P462" s="40"/>
      <c r="Q462" s="41" t="s">
        <v>42</v>
      </c>
      <c r="R462" s="44" t="s">
        <v>44</v>
      </c>
    </row>
    <row r="463" spans="1:24" ht="15" customHeight="1" x14ac:dyDescent="0.25">
      <c r="A463" s="51" t="s">
        <v>32</v>
      </c>
      <c r="B463" s="26">
        <v>1.5286697247706422</v>
      </c>
      <c r="C463" s="26">
        <v>1.5277145026575552</v>
      </c>
      <c r="D463" s="26">
        <v>1.5545005696923662</v>
      </c>
      <c r="E463" s="26">
        <v>1.5356871678056188</v>
      </c>
      <c r="F463" s="26">
        <v>1.5261363636363636</v>
      </c>
      <c r="G463" s="26">
        <v>1.5610399397136399</v>
      </c>
      <c r="H463" s="26">
        <v>1.521969696969697</v>
      </c>
      <c r="I463" s="26">
        <v>1.6279260780287474</v>
      </c>
      <c r="J463" s="26">
        <v>1.7314138375590891</v>
      </c>
      <c r="K463" s="26">
        <v>1.6938250428816466</v>
      </c>
      <c r="L463" s="26">
        <v>1.6762225969645868</v>
      </c>
      <c r="M463" s="26">
        <f t="shared" ref="M463" si="145">+M455/M449</f>
        <v>1.615927001244297</v>
      </c>
      <c r="N463" s="26"/>
      <c r="O463" s="16"/>
      <c r="P463" s="33"/>
      <c r="Q463" s="32">
        <f>SUM(B462:M462)/12</f>
        <v>31.166666666666668</v>
      </c>
      <c r="R463" s="54">
        <f>[5]Sheet1!$Q$34</f>
        <v>0.76065552115781576</v>
      </c>
    </row>
    <row r="464" spans="1:24" ht="15" customHeight="1" x14ac:dyDescent="0.25">
      <c r="A464" s="1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5"/>
      <c r="M464" s="25"/>
      <c r="R464" s="16"/>
    </row>
    <row r="465" spans="1:18" ht="45" x14ac:dyDescent="0.25">
      <c r="A465" s="10" t="s">
        <v>25</v>
      </c>
      <c r="B465" s="27" t="s">
        <v>57</v>
      </c>
      <c r="C465" s="27" t="s">
        <v>58</v>
      </c>
      <c r="D465" s="27" t="s">
        <v>59</v>
      </c>
      <c r="E465" s="27" t="s">
        <v>60</v>
      </c>
      <c r="F465" s="27" t="s">
        <v>61</v>
      </c>
      <c r="G465" s="27" t="s">
        <v>62</v>
      </c>
      <c r="H465" s="27" t="s">
        <v>63</v>
      </c>
      <c r="I465" s="27" t="s">
        <v>64</v>
      </c>
      <c r="J465" s="27" t="s">
        <v>65</v>
      </c>
      <c r="K465" s="27" t="s">
        <v>67</v>
      </c>
      <c r="L465" s="77" t="s">
        <v>71</v>
      </c>
      <c r="M465" s="77" t="s">
        <v>74</v>
      </c>
      <c r="N465" s="68" t="s">
        <v>51</v>
      </c>
      <c r="O465" s="69" t="s">
        <v>52</v>
      </c>
      <c r="P465" s="17"/>
      <c r="Q465" s="17" t="s">
        <v>36</v>
      </c>
      <c r="R465" s="95" t="s">
        <v>69</v>
      </c>
    </row>
    <row r="466" spans="1:18" ht="15" customHeight="1" x14ac:dyDescent="0.25">
      <c r="A466" s="51" t="s">
        <v>0</v>
      </c>
      <c r="B466" s="24">
        <v>7736</v>
      </c>
      <c r="C466" s="24">
        <v>7939</v>
      </c>
      <c r="D466" s="24">
        <v>7817</v>
      </c>
      <c r="E466" s="24">
        <v>7871</v>
      </c>
      <c r="F466" s="24">
        <v>7871</v>
      </c>
      <c r="G466" s="24">
        <v>7905</v>
      </c>
      <c r="H466" s="24">
        <v>7835</v>
      </c>
      <c r="I466" s="24">
        <v>7810</v>
      </c>
      <c r="J466" s="24">
        <v>7930</v>
      </c>
      <c r="K466" s="24">
        <v>7870</v>
      </c>
      <c r="L466" s="24">
        <v>7940</v>
      </c>
      <c r="M466" s="24">
        <f t="shared" ref="M466" si="146">M157+M330+M447</f>
        <v>7915</v>
      </c>
      <c r="N466" s="24">
        <f t="shared" ref="N466:N475" si="147">M466-B466</f>
        <v>179</v>
      </c>
      <c r="O466" s="16">
        <f t="shared" ref="O466:O475" si="148">+N466/$B466</f>
        <v>2.3138572905894519E-2</v>
      </c>
      <c r="P466" s="33"/>
      <c r="Q466" s="39" t="s">
        <v>26</v>
      </c>
      <c r="R466" s="39" t="s">
        <v>39</v>
      </c>
    </row>
    <row r="467" spans="1:18" ht="15" customHeight="1" x14ac:dyDescent="0.25">
      <c r="A467" s="51" t="s">
        <v>1</v>
      </c>
      <c r="B467" s="24">
        <v>2520</v>
      </c>
      <c r="C467" s="24">
        <v>2539</v>
      </c>
      <c r="D467" s="24">
        <v>2535</v>
      </c>
      <c r="E467" s="24">
        <v>2464</v>
      </c>
      <c r="F467" s="24">
        <v>2479</v>
      </c>
      <c r="G467" s="24">
        <v>2475</v>
      </c>
      <c r="H467" s="24">
        <v>2551</v>
      </c>
      <c r="I467" s="24">
        <v>2290</v>
      </c>
      <c r="J467" s="24">
        <v>1912</v>
      </c>
      <c r="K467" s="24">
        <v>2038</v>
      </c>
      <c r="L467" s="24">
        <v>2135</v>
      </c>
      <c r="M467" s="24">
        <f t="shared" ref="M467" si="149">M158+M331+M448</f>
        <v>2398</v>
      </c>
      <c r="N467" s="24">
        <f t="shared" si="147"/>
        <v>-122</v>
      </c>
      <c r="O467" s="16">
        <f t="shared" si="148"/>
        <v>-4.8412698412698414E-2</v>
      </c>
      <c r="P467" s="33"/>
      <c r="Q467" s="33">
        <f>1-M467/M468</f>
        <v>0.76747794046349271</v>
      </c>
      <c r="R467" s="24">
        <f>R158+R331+R448</f>
        <v>10846</v>
      </c>
    </row>
    <row r="468" spans="1:18" ht="15" customHeight="1" x14ac:dyDescent="0.25">
      <c r="A468" s="51" t="s">
        <v>34</v>
      </c>
      <c r="B468" s="29">
        <v>10256</v>
      </c>
      <c r="C468" s="29">
        <v>10478</v>
      </c>
      <c r="D468" s="29">
        <v>10352</v>
      </c>
      <c r="E468" s="29">
        <v>10335</v>
      </c>
      <c r="F468" s="29">
        <v>10350</v>
      </c>
      <c r="G468" s="29">
        <v>10380</v>
      </c>
      <c r="H468" s="29">
        <v>10386</v>
      </c>
      <c r="I468" s="29">
        <v>10100</v>
      </c>
      <c r="J468" s="29">
        <v>9842</v>
      </c>
      <c r="K468" s="29">
        <v>9908</v>
      </c>
      <c r="L468" s="29">
        <v>10075</v>
      </c>
      <c r="M468" s="29">
        <f t="shared" ref="M468" si="150">SUM(M466:M467)</f>
        <v>10313</v>
      </c>
      <c r="N468" s="24">
        <f t="shared" si="147"/>
        <v>57</v>
      </c>
      <c r="O468" s="16">
        <f t="shared" si="148"/>
        <v>5.5577223088923555E-3</v>
      </c>
      <c r="P468" s="33"/>
      <c r="Q468" s="34"/>
      <c r="R468" s="35"/>
    </row>
    <row r="469" spans="1:18" ht="15" customHeight="1" x14ac:dyDescent="0.25">
      <c r="A469" s="51" t="s">
        <v>66</v>
      </c>
      <c r="B469" s="29">
        <v>0</v>
      </c>
      <c r="C469" s="29">
        <v>0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364</v>
      </c>
      <c r="J469" s="29">
        <v>6516</v>
      </c>
      <c r="K469" s="29">
        <v>6551</v>
      </c>
      <c r="L469" s="29">
        <v>6550</v>
      </c>
      <c r="M469" s="29">
        <f t="shared" ref="M469:M470" si="151">M160+M333+M450</f>
        <v>6542</v>
      </c>
      <c r="N469" s="24">
        <f t="shared" si="147"/>
        <v>6542</v>
      </c>
      <c r="O469" s="16" t="str">
        <f>IF(B469=0,"0.0%",N469/B469)</f>
        <v>0.0%</v>
      </c>
      <c r="P469" s="33"/>
      <c r="Q469" s="34"/>
      <c r="R469" s="35"/>
    </row>
    <row r="470" spans="1:18" ht="15" customHeight="1" x14ac:dyDescent="0.25">
      <c r="A470" s="51" t="s">
        <v>68</v>
      </c>
      <c r="B470" s="29">
        <v>1085</v>
      </c>
      <c r="C470" s="29">
        <v>1072</v>
      </c>
      <c r="D470" s="29">
        <v>1054</v>
      </c>
      <c r="E470" s="29">
        <v>1040</v>
      </c>
      <c r="F470" s="29">
        <v>1067</v>
      </c>
      <c r="G470" s="29">
        <v>1055</v>
      </c>
      <c r="H470" s="29">
        <v>1009</v>
      </c>
      <c r="I470" s="29">
        <v>908</v>
      </c>
      <c r="J470" s="29">
        <v>768</v>
      </c>
      <c r="K470" s="29">
        <v>302</v>
      </c>
      <c r="L470" s="29">
        <v>362</v>
      </c>
      <c r="M470" s="29">
        <f t="shared" si="151"/>
        <v>416</v>
      </c>
      <c r="N470" s="24">
        <f t="shared" si="147"/>
        <v>-669</v>
      </c>
      <c r="O470" s="16">
        <f t="shared" si="148"/>
        <v>-0.61658986175115205</v>
      </c>
      <c r="P470" s="33"/>
      <c r="Q470" s="34"/>
      <c r="R470" s="35"/>
    </row>
    <row r="471" spans="1:18" ht="15" customHeight="1" x14ac:dyDescent="0.25">
      <c r="A471" s="51" t="s">
        <v>27</v>
      </c>
      <c r="B471" s="24">
        <v>694</v>
      </c>
      <c r="C471" s="24">
        <v>696</v>
      </c>
      <c r="D471" s="24">
        <v>686</v>
      </c>
      <c r="E471" s="24">
        <v>676</v>
      </c>
      <c r="F471" s="24">
        <v>660</v>
      </c>
      <c r="G471" s="24">
        <v>664</v>
      </c>
      <c r="H471" s="24">
        <v>655</v>
      </c>
      <c r="I471" s="24">
        <v>583</v>
      </c>
      <c r="J471" s="24">
        <v>488</v>
      </c>
      <c r="K471" s="24">
        <v>488</v>
      </c>
      <c r="L471" s="24">
        <v>501</v>
      </c>
      <c r="M471" s="24">
        <f t="shared" ref="M471:M472" si="152">M162+M335+M452</f>
        <v>505</v>
      </c>
      <c r="N471" s="24">
        <f t="shared" si="147"/>
        <v>-189</v>
      </c>
      <c r="O471" s="16">
        <f t="shared" si="148"/>
        <v>-0.2723342939481268</v>
      </c>
      <c r="P471" s="33"/>
    </row>
    <row r="472" spans="1:18" ht="15" customHeight="1" x14ac:dyDescent="0.25">
      <c r="A472" s="51" t="s">
        <v>29</v>
      </c>
      <c r="B472" s="24">
        <v>10950</v>
      </c>
      <c r="C472" s="24">
        <v>11174</v>
      </c>
      <c r="D472" s="24">
        <v>11038</v>
      </c>
      <c r="E472" s="24">
        <v>11011</v>
      </c>
      <c r="F472" s="24">
        <v>11010</v>
      </c>
      <c r="G472" s="24">
        <v>11044</v>
      </c>
      <c r="H472" s="24">
        <v>11041</v>
      </c>
      <c r="I472" s="24">
        <v>11047</v>
      </c>
      <c r="J472" s="24">
        <v>16846</v>
      </c>
      <c r="K472" s="24">
        <v>16953</v>
      </c>
      <c r="L472" s="24">
        <v>17126</v>
      </c>
      <c r="M472" s="24">
        <f t="shared" si="152"/>
        <v>17360</v>
      </c>
      <c r="N472" s="24">
        <f t="shared" si="147"/>
        <v>6410</v>
      </c>
      <c r="O472" s="16">
        <f t="shared" si="148"/>
        <v>0.58538812785388128</v>
      </c>
      <c r="P472" s="33"/>
    </row>
    <row r="473" spans="1:18" ht="15" customHeight="1" x14ac:dyDescent="0.25">
      <c r="A473" s="51" t="s">
        <v>47</v>
      </c>
      <c r="B473" s="24">
        <v>7629</v>
      </c>
      <c r="C473" s="24">
        <v>7419</v>
      </c>
      <c r="D473" s="24">
        <v>7234</v>
      </c>
      <c r="E473" s="24">
        <v>7321</v>
      </c>
      <c r="F473" s="24">
        <v>7382</v>
      </c>
      <c r="G473" s="24">
        <v>7478</v>
      </c>
      <c r="H473" s="24">
        <v>7627</v>
      </c>
      <c r="I473" s="24">
        <v>7663</v>
      </c>
      <c r="J473" s="24">
        <v>7489</v>
      </c>
      <c r="K473" s="24">
        <v>7376</v>
      </c>
      <c r="L473" s="24">
        <v>7377</v>
      </c>
      <c r="M473" s="24">
        <f t="shared" ref="M473" si="153">M164+M337+M454</f>
        <v>7381</v>
      </c>
      <c r="N473" s="24">
        <f t="shared" si="147"/>
        <v>-248</v>
      </c>
      <c r="O473" s="16">
        <f t="shared" si="148"/>
        <v>-3.2507537029754882E-2</v>
      </c>
      <c r="P473" s="33"/>
      <c r="Q473" s="40" t="s">
        <v>40</v>
      </c>
      <c r="R473" s="40" t="s">
        <v>43</v>
      </c>
    </row>
    <row r="474" spans="1:18" ht="15" customHeight="1" x14ac:dyDescent="0.25">
      <c r="A474" s="51" t="s">
        <v>30</v>
      </c>
      <c r="B474" s="24">
        <v>17557</v>
      </c>
      <c r="C474" s="24">
        <v>17691</v>
      </c>
      <c r="D474" s="24">
        <v>17737</v>
      </c>
      <c r="E474" s="24">
        <v>17681</v>
      </c>
      <c r="F474" s="24">
        <v>17606</v>
      </c>
      <c r="G474" s="24">
        <v>17674</v>
      </c>
      <c r="H474" s="24">
        <v>17568</v>
      </c>
      <c r="I474" s="24">
        <v>17522</v>
      </c>
      <c r="J474" s="24">
        <v>17720</v>
      </c>
      <c r="K474" s="24">
        <v>17553</v>
      </c>
      <c r="L474" s="24">
        <v>17667</v>
      </c>
      <c r="M474" s="24">
        <f t="shared" ref="M474" si="154">M165+M338+M455</f>
        <v>17580</v>
      </c>
      <c r="N474" s="24">
        <f t="shared" si="147"/>
        <v>23</v>
      </c>
      <c r="O474" s="16">
        <f t="shared" si="148"/>
        <v>1.3100187959218545E-3</v>
      </c>
      <c r="P474" s="33"/>
      <c r="Q474" s="41" t="s">
        <v>41</v>
      </c>
      <c r="R474" s="42" t="s">
        <v>39</v>
      </c>
    </row>
    <row r="475" spans="1:18" ht="15" customHeight="1" x14ac:dyDescent="0.25">
      <c r="A475" s="51" t="s">
        <v>31</v>
      </c>
      <c r="B475" s="24">
        <v>25186</v>
      </c>
      <c r="C475" s="24">
        <v>25110</v>
      </c>
      <c r="D475" s="24">
        <v>24971</v>
      </c>
      <c r="E475" s="24">
        <v>25002</v>
      </c>
      <c r="F475" s="24">
        <v>24988</v>
      </c>
      <c r="G475" s="24">
        <v>25152</v>
      </c>
      <c r="H475" s="24">
        <v>25195</v>
      </c>
      <c r="I475" s="24">
        <v>25185</v>
      </c>
      <c r="J475" s="24">
        <v>25209</v>
      </c>
      <c r="K475" s="24">
        <v>24929</v>
      </c>
      <c r="L475" s="24">
        <v>25044</v>
      </c>
      <c r="M475" s="24">
        <f t="shared" ref="M475" si="155">SUM(M473+M474)</f>
        <v>24961</v>
      </c>
      <c r="N475" s="24">
        <f t="shared" si="147"/>
        <v>-225</v>
      </c>
      <c r="O475" s="16">
        <f t="shared" si="148"/>
        <v>-8.9335345032954816E-3</v>
      </c>
      <c r="P475" s="33"/>
      <c r="Q475" s="32">
        <f>SUM(B480:M480)/12</f>
        <v>213.33333333333334</v>
      </c>
      <c r="R475" s="33">
        <f>M468/R467</f>
        <v>0.95085745897104923</v>
      </c>
    </row>
    <row r="476" spans="1:18" ht="15" customHeight="1" x14ac:dyDescent="0.25">
      <c r="A476" s="70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2"/>
      <c r="M476" s="72"/>
      <c r="N476" s="72"/>
      <c r="O476" s="72"/>
      <c r="R476" s="21"/>
    </row>
    <row r="477" spans="1:18" ht="15" customHeight="1" x14ac:dyDescent="0.25">
      <c r="A477" s="51" t="s">
        <v>53</v>
      </c>
      <c r="B477" s="24">
        <v>39413</v>
      </c>
      <c r="C477" s="24">
        <v>39986</v>
      </c>
      <c r="D477" s="24">
        <v>40036</v>
      </c>
      <c r="E477" s="24">
        <v>39903</v>
      </c>
      <c r="F477" s="24">
        <v>39927</v>
      </c>
      <c r="G477" s="24">
        <v>39808</v>
      </c>
      <c r="H477" s="24">
        <v>39562</v>
      </c>
      <c r="I477" s="24">
        <v>39593</v>
      </c>
      <c r="J477" s="24">
        <v>39698</v>
      </c>
      <c r="K477" s="24">
        <v>39862</v>
      </c>
      <c r="L477" s="24">
        <v>39422</v>
      </c>
      <c r="M477" s="24">
        <f t="shared" ref="M477" si="156">M168+M341+M458</f>
        <v>39417</v>
      </c>
      <c r="N477" s="24">
        <f>M477-B477</f>
        <v>4</v>
      </c>
      <c r="O477" s="16">
        <f>+N477/$B477</f>
        <v>1.0148935630375765E-4</v>
      </c>
      <c r="R477" s="21"/>
    </row>
    <row r="478" spans="1:18" ht="15" customHeight="1" x14ac:dyDescent="0.25">
      <c r="A478" s="51" t="s">
        <v>54</v>
      </c>
      <c r="B478" s="24">
        <v>12935</v>
      </c>
      <c r="C478" s="24">
        <v>12933</v>
      </c>
      <c r="D478" s="24">
        <v>13005</v>
      </c>
      <c r="E478" s="24">
        <v>12987</v>
      </c>
      <c r="F478" s="24">
        <v>13027</v>
      </c>
      <c r="G478" s="24">
        <v>13039</v>
      </c>
      <c r="H478" s="24">
        <v>13058</v>
      </c>
      <c r="I478" s="24">
        <v>13129</v>
      </c>
      <c r="J478" s="24">
        <v>13190</v>
      </c>
      <c r="K478" s="24">
        <v>13204</v>
      </c>
      <c r="L478" s="24">
        <v>13142</v>
      </c>
      <c r="M478" s="24">
        <f t="shared" ref="M478" si="157">M169+M342+M459</f>
        <v>13155</v>
      </c>
      <c r="N478" s="52">
        <f>M478-B478</f>
        <v>220</v>
      </c>
      <c r="O478" s="16">
        <f>+N478/$B478</f>
        <v>1.7008117510630073E-2</v>
      </c>
      <c r="R478" s="21"/>
    </row>
    <row r="479" spans="1:18" ht="15" customHeight="1" x14ac:dyDescent="0.25">
      <c r="A479" s="59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7"/>
      <c r="P479" s="33"/>
      <c r="Q479" s="25"/>
      <c r="R479" s="43" t="s">
        <v>38</v>
      </c>
    </row>
    <row r="480" spans="1:18" ht="15" customHeight="1" x14ac:dyDescent="0.25">
      <c r="A480" s="51" t="s">
        <v>3</v>
      </c>
      <c r="B480" s="24">
        <v>110</v>
      </c>
      <c r="C480" s="24">
        <v>221</v>
      </c>
      <c r="D480" s="24">
        <v>281</v>
      </c>
      <c r="E480" s="24">
        <v>226</v>
      </c>
      <c r="F480" s="24">
        <v>198</v>
      </c>
      <c r="G480" s="24">
        <v>197</v>
      </c>
      <c r="H480" s="24">
        <v>220</v>
      </c>
      <c r="I480" s="24">
        <v>217</v>
      </c>
      <c r="J480" s="24">
        <v>222</v>
      </c>
      <c r="K480" s="24">
        <v>227</v>
      </c>
      <c r="L480" s="24">
        <v>211</v>
      </c>
      <c r="M480" s="24">
        <f t="shared" ref="M480" si="158">M171+M344+M461</f>
        <v>230</v>
      </c>
      <c r="N480" s="24"/>
      <c r="O480" s="6"/>
      <c r="P480" s="24"/>
      <c r="Q480" s="40" t="s">
        <v>40</v>
      </c>
      <c r="R480" s="43" t="s">
        <v>37</v>
      </c>
    </row>
    <row r="481" spans="1:18" ht="15" customHeight="1" x14ac:dyDescent="0.25">
      <c r="A481" s="51" t="s">
        <v>2</v>
      </c>
      <c r="B481" s="24">
        <v>151</v>
      </c>
      <c r="C481" s="24">
        <v>209</v>
      </c>
      <c r="D481" s="24">
        <v>213</v>
      </c>
      <c r="E481" s="24">
        <v>193</v>
      </c>
      <c r="F481" s="24">
        <v>174</v>
      </c>
      <c r="G481" s="24">
        <v>202</v>
      </c>
      <c r="H481" s="24">
        <v>203</v>
      </c>
      <c r="I481" s="24">
        <v>129</v>
      </c>
      <c r="J481" s="24">
        <v>9</v>
      </c>
      <c r="K481" s="24">
        <v>13</v>
      </c>
      <c r="L481" s="24">
        <v>7</v>
      </c>
      <c r="M481" s="24">
        <f t="shared" ref="M481" si="159">M172+M345+M462</f>
        <v>7</v>
      </c>
      <c r="N481" s="24"/>
      <c r="O481" s="11"/>
      <c r="P481" s="40"/>
      <c r="Q481" s="41" t="s">
        <v>42</v>
      </c>
      <c r="R481" s="44" t="s">
        <v>44</v>
      </c>
    </row>
    <row r="482" spans="1:18" ht="15" customHeight="1" x14ac:dyDescent="0.25">
      <c r="A482" s="51" t="s">
        <v>32</v>
      </c>
      <c r="B482" s="26">
        <v>1.7118759750390016</v>
      </c>
      <c r="C482" s="26">
        <v>1.6883947318190495</v>
      </c>
      <c r="D482" s="26">
        <v>1.7133887171561051</v>
      </c>
      <c r="E482" s="26">
        <v>1.7107885824866957</v>
      </c>
      <c r="F482" s="26">
        <v>1.7010628019323673</v>
      </c>
      <c r="G482" s="26">
        <v>1.7026974951830443</v>
      </c>
      <c r="H482" s="26">
        <v>1.6915077989601386</v>
      </c>
      <c r="I482" s="26">
        <v>1.7348514851485148</v>
      </c>
      <c r="J482" s="26">
        <v>1.8004470636049583</v>
      </c>
      <c r="K482" s="26">
        <v>1.7715987081146549</v>
      </c>
      <c r="L482" s="26">
        <v>1.7535483870967743</v>
      </c>
      <c r="M482" s="26">
        <f t="shared" ref="M482" si="160">+M474/M468</f>
        <v>1.704644623290992</v>
      </c>
      <c r="N482" s="26"/>
      <c r="O482" s="16"/>
      <c r="P482" s="33"/>
      <c r="Q482" s="32">
        <f>SUM(B481:M481)/12</f>
        <v>125.83333333333333</v>
      </c>
      <c r="R482" s="54">
        <f>[5]Sheet1!$Q$28</f>
        <v>0.85735448060676123</v>
      </c>
    </row>
    <row r="484" spans="1:18" ht="15" customHeight="1" x14ac:dyDescent="0.25">
      <c r="A484" s="2"/>
    </row>
    <row r="485" spans="1:18" ht="15" customHeight="1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"/>
    </row>
    <row r="500" spans="10:13" ht="15" customHeight="1" x14ac:dyDescent="0.25">
      <c r="J500" s="5"/>
      <c r="K500" s="5"/>
      <c r="L500" s="5"/>
      <c r="M500" s="74"/>
    </row>
    <row r="501" spans="10:13" ht="15" customHeight="1" x14ac:dyDescent="0.25">
      <c r="J501" s="5"/>
      <c r="K501" s="5"/>
      <c r="L501" s="5"/>
      <c r="M501" s="74"/>
    </row>
  </sheetData>
  <pageMargins left="1" right="0.45" top="0.5" bottom="0.25" header="0.3" footer="0.15"/>
  <pageSetup scale="57" fitToHeight="0" orientation="landscape" r:id="rId1"/>
  <headerFooter>
    <oddFooter>&amp;R&amp;P</oddFooter>
  </headerFooter>
  <rowBreaks count="8" manualBreakCount="8">
    <brk id="60" max="17" man="1"/>
    <brk id="117" max="17" man="1"/>
    <brk id="174" max="17" man="1"/>
    <brk id="233" max="17" man="1"/>
    <brk id="290" max="17" man="1"/>
    <brk id="347" max="17" man="1"/>
    <brk id="406" max="17" man="1"/>
    <brk id="464" max="17" man="1"/>
  </rowBreaks>
  <ignoredErrors>
    <ignoredError sqref="M468 M332 M451:M452 O31 O8 O27 M449 O469 O46 O65 O84 O103 O122 O141 O160 O181 O219 O238 O257 O276 O295 O314 O333 O354 O373 O392 O411 O430 O450 M1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 Orchowski</cp:lastModifiedBy>
  <cp:lastPrinted>2018-11-20T18:06:29Z</cp:lastPrinted>
  <dcterms:created xsi:type="dcterms:W3CDTF">2012-07-05T16:07:48Z</dcterms:created>
  <dcterms:modified xsi:type="dcterms:W3CDTF">2018-12-17T21:47:50Z</dcterms:modified>
</cp:coreProperties>
</file>